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C:\Users\cecchi\Desktop\temporaneo\"/>
    </mc:Choice>
  </mc:AlternateContent>
  <xr:revisionPtr revIDLastSave="0" documentId="13_ncr:1_{3D96ED6F-9485-45E5-A971-C11EA3A5CC8C}" xr6:coauthVersionLast="47" xr6:coauthVersionMax="47" xr10:uidLastSave="{00000000-0000-0000-0000-000000000000}"/>
  <bookViews>
    <workbookView xWindow="-110" yWindow="-110" windowWidth="19420" windowHeight="10420" tabRatio="710" xr2:uid="{00000000-000D-0000-FFFF-FFFF0000000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l="1"/>
  <c r="D18" i="6"/>
  <c r="D17" i="6"/>
  <c r="D16" i="6"/>
  <c r="D13" i="6"/>
  <c r="D12" i="6"/>
  <c r="D11" i="6"/>
  <c r="D4" i="6" l="1"/>
  <c r="D3" i="6"/>
  <c r="D2" i="6"/>
  <c r="D1" i="6"/>
  <c r="D4" i="5"/>
  <c r="D3" i="5"/>
  <c r="D2" i="5"/>
  <c r="D1" i="5"/>
  <c r="D4" i="4"/>
  <c r="D3" i="4"/>
  <c r="D2" i="4"/>
  <c r="D1" i="4"/>
  <c r="D4" i="3"/>
  <c r="D3" i="3"/>
  <c r="D2" i="3"/>
  <c r="D1" i="3"/>
  <c r="D7" i="2" l="1"/>
  <c r="D7" i="6" l="1"/>
  <c r="D7" i="5"/>
  <c r="D7" i="4"/>
  <c r="D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Carlo Borelli</author>
  </authors>
  <commentList>
    <comment ref="D7" authorId="0" shapeId="0" xr:uid="{00000000-0006-0000-0000-000001000000}">
      <text>
        <r>
          <rPr>
            <sz val="9"/>
            <color indexed="81"/>
            <rFont val="Tahoma"/>
            <family val="2"/>
          </rPr>
          <t>Campo a compilazione automatica</t>
        </r>
      </text>
    </comment>
    <comment ref="D11" authorId="0" shapeId="0" xr:uid="{00000000-0006-0000-0000-000002000000}">
      <text>
        <r>
          <rPr>
            <sz val="9"/>
            <color indexed="81"/>
            <rFont val="Tahoma"/>
            <family val="2"/>
          </rPr>
          <t>Indicare il proprio nome</t>
        </r>
      </text>
    </comment>
    <comment ref="D12" authorId="0" shapeId="0" xr:uid="{00000000-0006-0000-0000-000003000000}">
      <text>
        <r>
          <rPr>
            <sz val="9"/>
            <color indexed="81"/>
            <rFont val="Tahoma"/>
            <family val="2"/>
          </rPr>
          <t>Indicare il proprio cognome</t>
        </r>
      </text>
    </comment>
    <comment ref="D13" authorId="0" shapeId="0" xr:uid="{00000000-0006-0000-0000-000004000000}">
      <text>
        <r>
          <rPr>
            <sz val="9"/>
            <color indexed="81"/>
            <rFont val="Tahoma"/>
            <family val="2"/>
          </rPr>
          <t>Utilizzare la tendina per selezionare il proprio sesso</t>
        </r>
      </text>
    </comment>
    <comment ref="D15" authorId="0" shapeId="0" xr:uid="{00000000-0006-0000-0000-000005000000}">
      <text>
        <r>
          <rPr>
            <sz val="9"/>
            <color indexed="81"/>
            <rFont val="Tahoma"/>
            <family val="2"/>
          </rPr>
          <t>Indicare lo Stato in cui si è nati</t>
        </r>
      </text>
    </comment>
    <comment ref="D16" authorId="0" shapeId="0" xr:uid="{00000000-0006-0000-0000-000006000000}">
      <text>
        <r>
          <rPr>
            <sz val="9"/>
            <color indexed="81"/>
            <rFont val="Tahoma"/>
            <family val="2"/>
          </rPr>
          <t>Indicare il comune in cui si è nati</t>
        </r>
      </text>
    </comment>
    <comment ref="D17" authorId="0" shapeId="0" xr:uid="{00000000-0006-0000-0000-000007000000}">
      <text>
        <r>
          <rPr>
            <sz val="9"/>
            <color indexed="81"/>
            <rFont val="Tahoma"/>
            <family val="2"/>
          </rPr>
          <t>Indicare la provincia in cui si è nati (per Stati esteri indicare "EE")</t>
        </r>
      </text>
    </comment>
    <comment ref="D18" authorId="0" shapeId="0" xr:uid="{00000000-0006-0000-0000-000008000000}">
      <text>
        <r>
          <rPr>
            <sz val="9"/>
            <color indexed="81"/>
            <rFont val="Tahoma"/>
            <family val="2"/>
          </rPr>
          <t xml:space="preserve">Indicare la data di nascita utilizzando il formato </t>
        </r>
        <r>
          <rPr>
            <b/>
            <sz val="9"/>
            <color indexed="81"/>
            <rFont val="Tahoma"/>
            <family val="2"/>
          </rPr>
          <t>gg/mm/aaaa</t>
        </r>
      </text>
    </comment>
    <comment ref="D20" authorId="0" shapeId="0" xr:uid="{00000000-0006-0000-0000-000009000000}">
      <text>
        <r>
          <rPr>
            <sz val="9"/>
            <color indexed="81"/>
            <rFont val="Tahoma"/>
            <family val="2"/>
          </rPr>
          <t>Indicare l'indirizzo in cui si risiede</t>
        </r>
      </text>
    </comment>
    <comment ref="D21" authorId="0" shapeId="0" xr:uid="{00000000-0006-0000-0000-00000A000000}">
      <text>
        <r>
          <rPr>
            <sz val="9"/>
            <color indexed="81"/>
            <rFont val="Tahoma"/>
            <family val="2"/>
          </rPr>
          <t>Indicare il comune in cui si risiede</t>
        </r>
      </text>
    </comment>
    <comment ref="D22" authorId="0" shapeId="0" xr:uid="{00000000-0006-0000-0000-00000B000000}">
      <text>
        <r>
          <rPr>
            <sz val="9"/>
            <color indexed="81"/>
            <rFont val="Tahoma"/>
            <family val="2"/>
          </rPr>
          <t>Indicare il CAP del comune in cui si risiede</t>
        </r>
      </text>
    </comment>
    <comment ref="D23" authorId="0" shapeId="0" xr:uid="{00000000-0006-0000-0000-00000C000000}">
      <text>
        <r>
          <rPr>
            <sz val="9"/>
            <color indexed="81"/>
            <rFont val="Tahoma"/>
            <family val="2"/>
          </rPr>
          <t>Indicare la provincia in cui si risiede (per Stati esteri indicare "EE")</t>
        </r>
      </text>
    </comment>
    <comment ref="D25" authorId="0" shapeId="0" xr:uid="{00000000-0006-0000-0000-00000D000000}">
      <text>
        <r>
          <rPr>
            <sz val="9"/>
            <color indexed="81"/>
            <rFont val="Tahoma"/>
            <family val="2"/>
          </rPr>
          <t>Indicare solo se diverso da quello di residenza</t>
        </r>
      </text>
    </comment>
    <comment ref="D26" authorId="0" shapeId="0" xr:uid="{00000000-0006-0000-0000-00000E000000}">
      <text>
        <r>
          <rPr>
            <sz val="9"/>
            <color indexed="81"/>
            <rFont val="Tahoma"/>
            <family val="2"/>
          </rPr>
          <t>Indicare solo se diverso da quello di residenza</t>
        </r>
      </text>
    </comment>
    <comment ref="D27" authorId="0" shapeId="0" xr:uid="{00000000-0006-0000-0000-00000F000000}">
      <text>
        <r>
          <rPr>
            <sz val="9"/>
            <color indexed="81"/>
            <rFont val="Tahoma"/>
            <family val="2"/>
          </rPr>
          <t>Indicare solo se diverso da quello di residenza</t>
        </r>
      </text>
    </comment>
    <comment ref="D28" authorId="0" shapeId="0" xr:uid="{00000000-0006-0000-0000-000010000000}">
      <text>
        <r>
          <rPr>
            <sz val="9"/>
            <color indexed="81"/>
            <rFont val="Tahoma"/>
            <family val="2"/>
          </rPr>
          <t>Indicare solo se diversa da quella di residenza</t>
        </r>
      </text>
    </comment>
    <comment ref="D30" authorId="0" shapeId="0" xr:uid="{00000000-0006-0000-0000-000011000000}">
      <text>
        <r>
          <rPr>
            <sz val="9"/>
            <color indexed="81"/>
            <rFont val="Tahoma"/>
            <family val="2"/>
          </rPr>
          <t>Indicare il proprio codice fiscale personale</t>
        </r>
      </text>
    </comment>
    <comment ref="D31" authorId="0" shapeId="0" xr:uid="{00000000-0006-0000-0000-000012000000}">
      <text>
        <r>
          <rPr>
            <sz val="9"/>
            <color indexed="81"/>
            <rFont val="Tahoma"/>
            <family val="2"/>
          </rPr>
          <t>Indicare la propria partita IVA, che deve essere attiva al momento della presentazione della domanda</t>
        </r>
      </text>
    </comment>
    <comment ref="D32" authorId="0" shapeId="0" xr:uid="{00000000-0006-0000-0000-000013000000}">
      <text>
        <r>
          <rPr>
            <sz val="9"/>
            <color indexed="81"/>
            <rFont val="Tahoma"/>
            <family val="2"/>
          </rPr>
          <t>Se nella cella precedente si è indicata la partita IVA di ditte individuali, studi professionali associati o società tra professionisti, indicarne la denominazione</t>
        </r>
      </text>
    </comment>
    <comment ref="D34" authorId="0" shapeId="0" xr:uid="{00000000-0006-0000-0000-000014000000}">
      <text>
        <r>
          <rPr>
            <sz val="9"/>
            <color indexed="81"/>
            <rFont val="Tahoma"/>
            <family val="2"/>
          </rPr>
          <t>Indicare il proprio numero di telefono</t>
        </r>
      </text>
    </comment>
    <comment ref="D35" authorId="0" shapeId="0" xr:uid="{00000000-0006-0000-0000-000015000000}">
      <text>
        <r>
          <rPr>
            <sz val="9"/>
            <color indexed="81"/>
            <rFont val="Tahoma"/>
            <family val="2"/>
          </rPr>
          <t>Indicare il proprio numero di cellulare</t>
        </r>
      </text>
    </comment>
    <comment ref="D36" authorId="0" shapeId="0" xr:uid="{00000000-0006-0000-0000-000016000000}">
      <text>
        <r>
          <rPr>
            <sz val="9"/>
            <color indexed="81"/>
            <rFont val="Tahoma"/>
            <family val="2"/>
          </rPr>
          <t>Indicare - se disponibile - il proprio numero di fax</t>
        </r>
      </text>
    </comment>
    <comment ref="D37" authorId="0" shapeId="0" xr:uid="{00000000-0006-0000-0000-000017000000}">
      <text>
        <r>
          <rPr>
            <sz val="9"/>
            <color indexed="81"/>
            <rFont val="Tahoma"/>
            <family val="2"/>
          </rPr>
          <t>Indicare il proprio indirizzo di posta elettronica</t>
        </r>
      </text>
    </comment>
    <comment ref="D38" authorId="0" shapeId="0" xr:uid="{00000000-0006-0000-0000-000018000000}">
      <text>
        <r>
          <rPr>
            <sz val="9"/>
            <color indexed="81"/>
            <rFont val="Tahoma"/>
            <family val="2"/>
          </rPr>
          <t>Indicare il proprio indirizzo di Posta Elettronica Certificata (PEC)</t>
        </r>
      </text>
    </comment>
    <comment ref="D42" authorId="0" shapeId="0" xr:uid="{00000000-0006-0000-0000-000019000000}">
      <text>
        <r>
          <rPr>
            <sz val="9"/>
            <color indexed="81"/>
            <rFont val="Tahoma"/>
            <family val="2"/>
          </rPr>
          <t>Indicare la propria lingua madre</t>
        </r>
      </text>
    </comment>
    <comment ref="D43" authorId="0" shapeId="0" xr:uid="{00000000-0006-0000-0000-00001A000000}">
      <text>
        <r>
          <rPr>
            <sz val="9"/>
            <color indexed="81"/>
            <rFont val="Tahoma"/>
            <family val="2"/>
          </rPr>
          <t>Indicare - se conosciuta - una prima lingua straniera</t>
        </r>
      </text>
    </comment>
    <comment ref="D44" authorId="0" shapeId="0" xr:uid="{00000000-0006-0000-0000-00001B000000}">
      <text>
        <r>
          <rPr>
            <sz val="9"/>
            <color indexed="81"/>
            <rFont val="Tahoma"/>
            <family val="2"/>
          </rPr>
          <t>Utilizzare la tendina per selezionare il livello di conoscenza della lingua eventualmente indicata nella cella precedente</t>
        </r>
      </text>
    </comment>
    <comment ref="D45" authorId="0" shapeId="0" xr:uid="{00000000-0006-0000-0000-00001C000000}">
      <text>
        <r>
          <rPr>
            <sz val="9"/>
            <color indexed="81"/>
            <rFont val="Tahoma"/>
            <family val="2"/>
          </rPr>
          <t>Indicare - se conosciuta - una seconda lingua straniera</t>
        </r>
      </text>
    </comment>
    <comment ref="D46" authorId="0" shapeId="0" xr:uid="{00000000-0006-0000-0000-00001D000000}">
      <text>
        <r>
          <rPr>
            <sz val="9"/>
            <color indexed="81"/>
            <rFont val="Tahoma"/>
            <family val="2"/>
          </rPr>
          <t>Utilizzare la tendina per selezionare il livello di conoscenza della lingua eventualmente indicata nella cella precedente</t>
        </r>
      </text>
    </comment>
    <comment ref="D47" authorId="0" shapeId="0" xr:uid="{00000000-0006-0000-0000-00001E000000}">
      <text>
        <r>
          <rPr>
            <sz val="9"/>
            <color indexed="81"/>
            <rFont val="Tahoma"/>
            <family val="2"/>
          </rPr>
          <t>Indicare - se conosciuta - una terza lingua straniera</t>
        </r>
      </text>
    </comment>
    <comment ref="D48" authorId="0" shapeId="0" xr:uid="{00000000-0006-0000-0000-00001F000000}">
      <text>
        <r>
          <rPr>
            <sz val="9"/>
            <color indexed="81"/>
            <rFont val="Tahoma"/>
            <family val="2"/>
          </rPr>
          <t>Utilizzare la tendina per selezionare il livello di conoscenza della lingua eventualmente indicata nella cella precedente</t>
        </r>
      </text>
    </comment>
    <comment ref="D53" authorId="0" shapeId="0" xr:uid="{00000000-0006-0000-0000-000020000000}">
      <text>
        <r>
          <rPr>
            <sz val="9"/>
            <color indexed="81"/>
            <rFont val="Tahoma"/>
            <family val="2"/>
          </rPr>
          <t>Utilizzare la tendina per selezionare la macro-area principale per cui ci si candida</t>
        </r>
      </text>
    </comment>
    <comment ref="D54" authorId="0" shapeId="0" xr:uid="{00000000-0006-0000-0000-000021000000}">
      <text>
        <r>
          <rPr>
            <sz val="9"/>
            <color indexed="81"/>
            <rFont val="Tahoma"/>
            <family val="2"/>
          </rPr>
          <t>Utilizzare la tendina per selezionare, nell'ambito della macro-area principale scelta, la sotto-area principale per cui ci si candida</t>
        </r>
      </text>
    </comment>
    <comment ref="D55" authorId="0" shapeId="0" xr:uid="{00000000-0006-0000-0000-000022000000}">
      <text>
        <r>
          <rPr>
            <sz val="9"/>
            <color indexed="81"/>
            <rFont val="Tahoma"/>
            <family val="2"/>
          </rPr>
          <t>Utilizzare la tendina per selezionare, nell'ambito della macro-area principale scelta, la sotto-area principale per cui ci si candida</t>
        </r>
      </text>
    </comment>
    <comment ref="D56" authorId="0" shapeId="0" xr:uid="{00000000-0006-0000-0000-000023000000}">
      <text>
        <r>
          <rPr>
            <sz val="9"/>
            <color indexed="81"/>
            <rFont val="Tahoma"/>
            <family val="2"/>
          </rPr>
          <t>Utilizzare la tendina per selezionare, nell'ambito della macro-area principale scelta, la sotto-area principale per cui ci si candida</t>
        </r>
      </text>
    </comment>
    <comment ref="D58" authorId="0" shapeId="0" xr:uid="{00000000-0006-0000-0000-00002400000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xr:uid="{00000000-0006-0000-0000-000025000000}">
      <text>
        <r>
          <rPr>
            <sz val="9"/>
            <color indexed="81"/>
            <rFont val="Tahoma"/>
            <family val="2"/>
          </rPr>
          <t>Utilizzare la tendina per selezionare, nell'ambito della macro-area secondaria scelta, la sotto-area principale per cui ci si candida</t>
        </r>
      </text>
    </comment>
    <comment ref="D60" authorId="0" shapeId="0" xr:uid="{00000000-0006-0000-0000-000026000000}">
      <text>
        <r>
          <rPr>
            <sz val="9"/>
            <color indexed="81"/>
            <rFont val="Tahoma"/>
            <family val="2"/>
          </rPr>
          <t>Se si vuole, utilizzare la tendina per selezionare, nell'ambito della macro-area secondaria scelta, la sotto-area secondaria per cui ci si candida</t>
        </r>
      </text>
    </comment>
    <comment ref="D61" authorId="0" shapeId="0" xr:uid="{00000000-0006-0000-0000-00002700000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Carlo Borelli</author>
    <author>Carlo F. Borelli</author>
  </authors>
  <commentList>
    <comment ref="D7" authorId="0" shapeId="0" xr:uid="{00000000-0006-0000-0100-000001000000}">
      <text>
        <r>
          <rPr>
            <sz val="9"/>
            <color indexed="81"/>
            <rFont val="Tahoma"/>
            <family val="2"/>
          </rPr>
          <t>Campo a compilazione automatica</t>
        </r>
      </text>
    </comment>
    <comment ref="D11" authorId="1" shapeId="0" xr:uid="{00000000-0006-0000-0100-000002000000}">
      <text>
        <r>
          <rPr>
            <sz val="9"/>
            <color indexed="81"/>
            <rFont val="Tahoma"/>
            <family val="2"/>
          </rPr>
          <t>Utilizzare la tendina per selezionare il tipo di laurea conseguita</t>
        </r>
      </text>
    </comment>
    <comment ref="D12" authorId="1" shapeId="0" xr:uid="{00000000-0006-0000-0100-000003000000}">
      <text>
        <r>
          <rPr>
            <sz val="9"/>
            <color indexed="81"/>
            <rFont val="Tahoma"/>
            <family val="2"/>
          </rPr>
          <t>Indicare la materia in cui si è conseguita la laurea (p.e. Ingegneria Meccanica)</t>
        </r>
      </text>
    </comment>
    <comment ref="D13" authorId="1" shapeId="0" xr:uid="{00000000-0006-0000-0100-000004000000}">
      <text>
        <r>
          <rPr>
            <sz val="9"/>
            <color indexed="81"/>
            <rFont val="Tahoma"/>
            <family val="2"/>
          </rPr>
          <t>Indicare l'anno di conseguimento della laurea</t>
        </r>
      </text>
    </comment>
    <comment ref="D14" authorId="1" shapeId="0" xr:uid="{00000000-0006-0000-0100-000005000000}">
      <text>
        <r>
          <rPr>
            <sz val="9"/>
            <color indexed="81"/>
            <rFont val="Tahoma"/>
            <family val="2"/>
          </rPr>
          <t>Indicare l'Ateneo presso cui si è conseguita la laurea (p.e. Università degli Studi di Milano)</t>
        </r>
      </text>
    </comment>
    <comment ref="D15" authorId="1" shapeId="0" xr:uid="{00000000-0006-0000-0100-000006000000}">
      <text>
        <r>
          <rPr>
            <sz val="9"/>
            <color indexed="81"/>
            <rFont val="Tahoma"/>
            <family val="2"/>
          </rPr>
          <t>Indicare il titolo della tesi di laurea</t>
        </r>
      </text>
    </comment>
    <comment ref="D16" authorId="1" shapeId="0" xr:uid="{00000000-0006-0000-0100-000007000000}">
      <text>
        <r>
          <rPr>
            <sz val="9"/>
            <color indexed="81"/>
            <rFont val="Tahoma"/>
            <family val="2"/>
          </rPr>
          <t>Indicare il voto conseguito dando evidenza anche al punteggio massimo conseguibile (p.e. 105/110 o 110/110 e lode)</t>
        </r>
      </text>
    </comment>
    <comment ref="D18" authorId="1" shapeId="0" xr:uid="{00000000-0006-0000-0100-000008000000}">
      <text>
        <r>
          <rPr>
            <sz val="9"/>
            <color indexed="81"/>
            <rFont val="Tahoma"/>
            <family val="2"/>
          </rPr>
          <t>Qualora la laurea conseguita sia di tipo "Specialistico", indicare la materia in cui si è conseguita la laurea di primo livello</t>
        </r>
      </text>
    </comment>
    <comment ref="D19" authorId="1" shapeId="0" xr:uid="{00000000-0006-0000-0100-000009000000}">
      <text>
        <r>
          <rPr>
            <sz val="9"/>
            <color indexed="81"/>
            <rFont val="Tahoma"/>
            <family val="2"/>
          </rPr>
          <t>Indicare l'anno di conseguimento della laurea di primo livello</t>
        </r>
      </text>
    </comment>
    <comment ref="D20" authorId="1" shapeId="0" xr:uid="{00000000-0006-0000-0100-00000A000000}">
      <text>
        <r>
          <rPr>
            <sz val="9"/>
            <color indexed="81"/>
            <rFont val="Tahoma"/>
            <family val="2"/>
          </rPr>
          <t>Indicare l'Ateneo presso cui si è conseguita la laurea di primo livello (p.e. Università degli Studi di Milano)</t>
        </r>
      </text>
    </comment>
    <comment ref="D21" authorId="1" shapeId="0" xr:uid="{00000000-0006-0000-0100-00000B000000}">
      <text>
        <r>
          <rPr>
            <sz val="9"/>
            <color indexed="81"/>
            <rFont val="Tahoma"/>
            <family val="2"/>
          </rPr>
          <t>Indicare il titolo della tesi di laurea di primo livello</t>
        </r>
      </text>
    </comment>
    <comment ref="D23" authorId="1" shapeId="0" xr:uid="{00000000-0006-0000-0100-00000C000000}">
      <text>
        <r>
          <rPr>
            <sz val="9"/>
            <color indexed="81"/>
            <rFont val="Tahoma"/>
            <family val="2"/>
          </rPr>
          <t>Utilizzare la tendina per selezionare il tipo di laurea conseguita</t>
        </r>
      </text>
    </comment>
    <comment ref="D24" authorId="1" shapeId="0" xr:uid="{00000000-0006-0000-0100-00000D000000}">
      <text>
        <r>
          <rPr>
            <sz val="9"/>
            <color indexed="81"/>
            <rFont val="Tahoma"/>
            <family val="2"/>
          </rPr>
          <t>Indicare la materia in cui si è conseguita la laurea (p.e. Ingegneria Meccanica)</t>
        </r>
      </text>
    </comment>
    <comment ref="D25" authorId="1" shapeId="0" xr:uid="{00000000-0006-0000-0100-00000E000000}">
      <text>
        <r>
          <rPr>
            <sz val="9"/>
            <color indexed="81"/>
            <rFont val="Tahoma"/>
            <family val="2"/>
          </rPr>
          <t>Indicare l'anno di conseguimento della laurea</t>
        </r>
      </text>
    </comment>
    <comment ref="D26" authorId="1" shapeId="0" xr:uid="{00000000-0006-0000-0100-00000F000000}">
      <text>
        <r>
          <rPr>
            <sz val="9"/>
            <color indexed="81"/>
            <rFont val="Tahoma"/>
            <family val="2"/>
          </rPr>
          <t>Indicare l'Ateneo presso cui si è conseguita la laurea (p.e. Università degli Studi di Milano)</t>
        </r>
      </text>
    </comment>
    <comment ref="D27" authorId="1" shapeId="0" xr:uid="{00000000-0006-0000-0100-000010000000}">
      <text>
        <r>
          <rPr>
            <sz val="9"/>
            <color indexed="81"/>
            <rFont val="Tahoma"/>
            <family val="2"/>
          </rPr>
          <t>Indicare il titolo della tesi di laurea</t>
        </r>
      </text>
    </comment>
    <comment ref="D28" authorId="1" shapeId="0" xr:uid="{00000000-0006-0000-0100-000011000000}">
      <text>
        <r>
          <rPr>
            <sz val="9"/>
            <color indexed="81"/>
            <rFont val="Tahoma"/>
            <family val="2"/>
          </rPr>
          <t>Indicare il voto conseguito dando evidenza anche al punteggio massimo conseguibile (p.e. 105/110 o 110/110 e lode)</t>
        </r>
      </text>
    </comment>
    <comment ref="D30" authorId="1" shapeId="0" xr:uid="{00000000-0006-0000-0100-000012000000}">
      <text>
        <r>
          <rPr>
            <sz val="9"/>
            <color indexed="81"/>
            <rFont val="Tahoma"/>
            <family val="2"/>
          </rPr>
          <t>Qualora la laurea conseguita sia di tipo "Specialistico", indicare la materia in cui si è conseguita la laurea di primo livello</t>
        </r>
      </text>
    </comment>
    <comment ref="D31" authorId="1" shapeId="0" xr:uid="{00000000-0006-0000-0100-000013000000}">
      <text>
        <r>
          <rPr>
            <sz val="9"/>
            <color indexed="81"/>
            <rFont val="Tahoma"/>
            <family val="2"/>
          </rPr>
          <t>Indicare l'anno di conseguimento della laurea di primo livello</t>
        </r>
      </text>
    </comment>
    <comment ref="D32" authorId="1" shapeId="0" xr:uid="{00000000-0006-0000-0100-000014000000}">
      <text>
        <r>
          <rPr>
            <sz val="9"/>
            <color indexed="81"/>
            <rFont val="Tahoma"/>
            <family val="2"/>
          </rPr>
          <t>Indicare l'Ateneo presso cui si è conseguita la laurea di primo livello (p.e. Università degli Studi di Milano)</t>
        </r>
      </text>
    </comment>
    <comment ref="D33" authorId="1" shapeId="0" xr:uid="{00000000-0006-0000-0100-000015000000}">
      <text>
        <r>
          <rPr>
            <sz val="9"/>
            <color indexed="81"/>
            <rFont val="Tahoma"/>
            <family val="2"/>
          </rPr>
          <t>Indicare il titolo della tesi di laurea di primo livello</t>
        </r>
      </text>
    </comment>
    <comment ref="D37" authorId="1" shapeId="0" xr:uid="{00000000-0006-0000-0100-000016000000}">
      <text>
        <r>
          <rPr>
            <sz val="9"/>
            <color indexed="81"/>
            <rFont val="Tahoma"/>
            <family val="2"/>
          </rPr>
          <t>Indicare la materia dell'eventuale dottorato conseguito (p.e. Ingegneria Meccanica)</t>
        </r>
      </text>
    </comment>
    <comment ref="D38" authorId="1" shapeId="0" xr:uid="{00000000-0006-0000-0100-000017000000}">
      <text>
        <r>
          <rPr>
            <sz val="9"/>
            <color indexed="81"/>
            <rFont val="Tahoma"/>
            <family val="2"/>
          </rPr>
          <t>Indicare l'anno di conseguimento dell'eventuale dottorato</t>
        </r>
      </text>
    </comment>
    <comment ref="D39" authorId="1" shapeId="0" xr:uid="{00000000-0006-0000-0100-000018000000}">
      <text>
        <r>
          <rPr>
            <sz val="9"/>
            <color indexed="81"/>
            <rFont val="Tahoma"/>
            <family val="2"/>
          </rPr>
          <t>Indicare l'Ateneo presso cui si è conseguito l'eventuale dottorato (p.e. Università degli Studi di Milano)</t>
        </r>
      </text>
    </comment>
    <comment ref="D40" authorId="1" shapeId="0" xr:uid="{00000000-0006-0000-0100-000019000000}">
      <text>
        <r>
          <rPr>
            <sz val="9"/>
            <color indexed="81"/>
            <rFont val="Tahoma"/>
            <family val="2"/>
          </rPr>
          <t>Indicare il titolo dell'eventuale tesi di dottorato</t>
        </r>
      </text>
    </comment>
    <comment ref="D41" authorId="1" shapeId="0" xr:uid="{00000000-0006-0000-0100-00001A000000}">
      <text>
        <r>
          <rPr>
            <sz val="9"/>
            <color indexed="81"/>
            <rFont val="Tahoma"/>
            <family val="2"/>
          </rPr>
          <t>Indicare il voto conseguito dando evidenza anche al punteggio massimo conseguibile (p.e. 105/110 o 110/110 e lode)</t>
        </r>
      </text>
    </comment>
    <comment ref="D45" authorId="1" shapeId="0" xr:uid="{00000000-0006-0000-0100-00001B000000}">
      <text>
        <r>
          <rPr>
            <sz val="9"/>
            <color indexed="81"/>
            <rFont val="Tahoma"/>
            <family val="2"/>
          </rPr>
          <t>Indicare la materia dell'eventuale master di secondo livello conseguito (p.e. MBA)</t>
        </r>
      </text>
    </comment>
    <comment ref="D46" authorId="1" shapeId="0" xr:uid="{00000000-0006-0000-0100-00001C000000}">
      <text>
        <r>
          <rPr>
            <sz val="9"/>
            <color indexed="81"/>
            <rFont val="Tahoma"/>
            <family val="2"/>
          </rPr>
          <t>Indicare l'anno di conseguimento dell'eventuale master di secondo livello</t>
        </r>
      </text>
    </comment>
    <comment ref="D47" authorId="1" shapeId="0" xr:uid="{00000000-0006-0000-0100-00001D000000}">
      <text>
        <r>
          <rPr>
            <sz val="9"/>
            <color indexed="81"/>
            <rFont val="Tahoma"/>
            <family val="2"/>
          </rPr>
          <t>Indicare l'Ateneo presso cui si è conseguito l'eventuale master di secondo livello (p.e. Università Bocconi)</t>
        </r>
      </text>
    </comment>
    <comment ref="D48" authorId="1" shapeId="0" xr:uid="{00000000-0006-0000-0100-00001E000000}">
      <text>
        <r>
          <rPr>
            <sz val="9"/>
            <color indexed="81"/>
            <rFont val="Tahoma"/>
            <family val="2"/>
          </rPr>
          <t>Indicare il titolo dell'eventuale tesi di master di secondo livello</t>
        </r>
      </text>
    </comment>
    <comment ref="D49" authorId="1" shapeId="0" xr:uid="{00000000-0006-0000-0100-00001F00000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Carlo Borelli</author>
    <author>Carlo F. Borelli</author>
  </authors>
  <commentList>
    <comment ref="D7" authorId="0" shapeId="0" xr:uid="{00000000-0006-0000-0200-000001000000}">
      <text>
        <r>
          <rPr>
            <sz val="9"/>
            <color indexed="81"/>
            <rFont val="Tahoma"/>
            <family val="2"/>
          </rPr>
          <t>Campo a compilazione automatica</t>
        </r>
      </text>
    </comment>
    <comment ref="D12" authorId="1" shapeId="0" xr:uid="{00000000-0006-0000-0200-000002000000}">
      <text>
        <r>
          <rPr>
            <sz val="9"/>
            <color indexed="81"/>
            <rFont val="Tahoma"/>
            <family val="2"/>
          </rPr>
          <t xml:space="preserve">Indicare la data di inizio della collaborazione utilizzando il formato </t>
        </r>
        <r>
          <rPr>
            <b/>
            <sz val="9"/>
            <color indexed="81"/>
            <rFont val="Tahoma"/>
            <family val="2"/>
          </rPr>
          <t>gg/mm/aaaa</t>
        </r>
      </text>
    </comment>
    <comment ref="D13" authorId="1" shapeId="0" xr:uid="{00000000-0006-0000-0200-000003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shapeId="0" xr:uid="{00000000-0006-0000-0200-000004000000}">
      <text>
        <r>
          <rPr>
            <sz val="9"/>
            <color indexed="81"/>
            <rFont val="Tahoma"/>
            <family val="2"/>
          </rPr>
          <t>Indicare la denominazione del datore di lavoro/cliente</t>
        </r>
      </text>
    </comment>
    <comment ref="D15" authorId="0" shapeId="0" xr:uid="{00000000-0006-0000-0200-000005000000}">
      <text>
        <r>
          <rPr>
            <sz val="9"/>
            <color indexed="81"/>
            <rFont val="Tahoma"/>
            <family val="2"/>
          </rPr>
          <t>Indicare il comune in cui ha sede il datore di lavoro/cliente. In caso di sedi multiple indicare quella presso la quale si è operato/si opera</t>
        </r>
      </text>
    </comment>
    <comment ref="D16" authorId="0" shapeId="0" xr:uid="{00000000-0006-0000-0200-000006000000}">
      <text>
        <r>
          <rPr>
            <sz val="9"/>
            <color indexed="81"/>
            <rFont val="Tahoma"/>
            <family val="2"/>
          </rPr>
          <t>Indicare la provincia in cui ha sede il datore di lavoro/cliente. In caso di sedi multiple indicare quella presso la quale si è operato/si opera</t>
        </r>
      </text>
    </comment>
    <comment ref="D17" authorId="0" shapeId="0" xr:uid="{00000000-0006-0000-0200-000007000000}">
      <text>
        <r>
          <rPr>
            <sz val="9"/>
            <color indexed="81"/>
            <rFont val="Tahoma"/>
            <family val="2"/>
          </rPr>
          <t>Utilizzare la tendina per selezionare il tipo e la dimensione del datore di lavoro/cliente</t>
        </r>
      </text>
    </comment>
    <comment ref="D18" authorId="0" shapeId="0" xr:uid="{00000000-0006-0000-0200-000008000000}">
      <text>
        <r>
          <rPr>
            <sz val="9"/>
            <color indexed="81"/>
            <rFont val="Tahoma"/>
            <family val="2"/>
          </rPr>
          <t>Indicare il settore di attività in cui opera il datore di lavoro/cliente. In caso di settori multipli indicare quello in cui si è operato/si opera</t>
        </r>
      </text>
    </comment>
    <comment ref="D19" authorId="0" shapeId="0" xr:uid="{00000000-0006-0000-0200-00000900000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xr:uid="{00000000-0006-0000-0200-00000A000000}">
      <text>
        <r>
          <rPr>
            <sz val="9"/>
            <color indexed="81"/>
            <rFont val="Tahoma"/>
            <family val="2"/>
          </rPr>
          <t>Utilizzare la tendina per selezionare la macro-area di riferimento</t>
        </r>
      </text>
    </comment>
    <comment ref="D21" authorId="0" shapeId="0" xr:uid="{00000000-0006-0000-0200-00000B000000}">
      <text>
        <r>
          <rPr>
            <sz val="9"/>
            <color indexed="81"/>
            <rFont val="Tahoma"/>
            <family val="2"/>
          </rPr>
          <t>Indicare le attività svolte per il datore di lavoro/cliente</t>
        </r>
      </text>
    </comment>
    <comment ref="D22" authorId="0" shapeId="0" xr:uid="{00000000-0006-0000-0200-00000C000000}">
      <text>
        <r>
          <rPr>
            <sz val="9"/>
            <color indexed="81"/>
            <rFont val="Tahoma"/>
            <family val="2"/>
          </rPr>
          <t>Indicare le principali responsabilità affidate dal datore di lavoro/cliente</t>
        </r>
      </text>
    </comment>
    <comment ref="D24" authorId="1" shapeId="0" xr:uid="{00000000-0006-0000-0200-00000D00000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xr:uid="{00000000-0006-0000-0200-00000E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xr:uid="{00000000-0006-0000-0200-00000F000000}">
      <text>
        <r>
          <rPr>
            <sz val="9"/>
            <color indexed="81"/>
            <rFont val="Tahoma"/>
            <family val="2"/>
          </rPr>
          <t>Indicare la denominazione del datore di lavoro/cliente</t>
        </r>
      </text>
    </comment>
    <comment ref="D27" authorId="0" shapeId="0" xr:uid="{00000000-0006-0000-0200-000010000000}">
      <text>
        <r>
          <rPr>
            <sz val="9"/>
            <color indexed="81"/>
            <rFont val="Tahoma"/>
            <family val="2"/>
          </rPr>
          <t>Indicare il comune in cui ha sede il datore di lavoro/cliente. In caso di sedi multiple indicare quella presso la quale si è operato/si opera</t>
        </r>
      </text>
    </comment>
    <comment ref="D28" authorId="0" shapeId="0" xr:uid="{00000000-0006-0000-0200-000011000000}">
      <text>
        <r>
          <rPr>
            <sz val="9"/>
            <color indexed="81"/>
            <rFont val="Tahoma"/>
            <family val="2"/>
          </rPr>
          <t>Indicare la provincia in cui ha sede il datore di lavoro/cliente. In caso di sedi multiple indicare quella presso la quale si è operato/si opera</t>
        </r>
      </text>
    </comment>
    <comment ref="D29" authorId="0" shapeId="0" xr:uid="{00000000-0006-0000-0200-000012000000}">
      <text>
        <r>
          <rPr>
            <sz val="9"/>
            <color indexed="81"/>
            <rFont val="Tahoma"/>
            <family val="2"/>
          </rPr>
          <t>Utilizzare la tendina per selezionare il tipo e la dimensione del datore di lavoro/cliente</t>
        </r>
      </text>
    </comment>
    <comment ref="D30" authorId="0" shapeId="0" xr:uid="{00000000-0006-0000-0200-000013000000}">
      <text>
        <r>
          <rPr>
            <sz val="9"/>
            <color indexed="81"/>
            <rFont val="Tahoma"/>
            <family val="2"/>
          </rPr>
          <t>Indicare il settore di attività in cui opera il datore di lavoro/cliente. In caso di settori multipli indicare quello in cui si è operato/si opera</t>
        </r>
      </text>
    </comment>
    <comment ref="D31" authorId="0" shapeId="0" xr:uid="{00000000-0006-0000-0200-00001400000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xr:uid="{00000000-0006-0000-0200-000015000000}">
      <text>
        <r>
          <rPr>
            <sz val="9"/>
            <color indexed="81"/>
            <rFont val="Tahoma"/>
            <family val="2"/>
          </rPr>
          <t>Utilizzare la tendina per selezionare la macro-area di riferimento</t>
        </r>
      </text>
    </comment>
    <comment ref="D33" authorId="0" shapeId="0" xr:uid="{00000000-0006-0000-0200-000016000000}">
      <text>
        <r>
          <rPr>
            <sz val="9"/>
            <color indexed="81"/>
            <rFont val="Tahoma"/>
            <family val="2"/>
          </rPr>
          <t>Indicare le attività svolte per il datore di lavoro/cliente</t>
        </r>
      </text>
    </comment>
    <comment ref="D34" authorId="0" shapeId="0" xr:uid="{00000000-0006-0000-0200-000017000000}">
      <text>
        <r>
          <rPr>
            <sz val="9"/>
            <color indexed="81"/>
            <rFont val="Tahoma"/>
            <family val="2"/>
          </rPr>
          <t>Indicare le principali responsabilità affidate dal datore di lavoro/cliente</t>
        </r>
      </text>
    </comment>
    <comment ref="D36" authorId="1" shapeId="0" xr:uid="{00000000-0006-0000-0200-000018000000}">
      <text>
        <r>
          <rPr>
            <sz val="9"/>
            <color indexed="81"/>
            <rFont val="Tahoma"/>
            <family val="2"/>
          </rPr>
          <t xml:space="preserve">Indicare la data di inizio della collaborazione utilizzando il formato </t>
        </r>
        <r>
          <rPr>
            <b/>
            <sz val="9"/>
            <color indexed="81"/>
            <rFont val="Tahoma"/>
            <family val="2"/>
          </rPr>
          <t>gg/mm/aaaa</t>
        </r>
      </text>
    </comment>
    <comment ref="D37" authorId="1" shapeId="0" xr:uid="{00000000-0006-0000-0200-000019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shapeId="0" xr:uid="{00000000-0006-0000-0200-00001A000000}">
      <text>
        <r>
          <rPr>
            <sz val="9"/>
            <color indexed="81"/>
            <rFont val="Tahoma"/>
            <family val="2"/>
          </rPr>
          <t>Indicare la denominazione del datore di lavoro/cliente</t>
        </r>
      </text>
    </comment>
    <comment ref="D39" authorId="0" shapeId="0" xr:uid="{00000000-0006-0000-0200-00001B000000}">
      <text>
        <r>
          <rPr>
            <sz val="9"/>
            <color indexed="81"/>
            <rFont val="Tahoma"/>
            <family val="2"/>
          </rPr>
          <t>Indicare il comune in cui ha sede il datore di lavoro/cliente. In caso di sedi multiple indicare quella presso la quale si è operato/si opera</t>
        </r>
      </text>
    </comment>
    <comment ref="D40" authorId="0" shapeId="0" xr:uid="{00000000-0006-0000-0200-00001C000000}">
      <text>
        <r>
          <rPr>
            <sz val="9"/>
            <color indexed="81"/>
            <rFont val="Tahoma"/>
            <family val="2"/>
          </rPr>
          <t>Indicare la provincia in cui ha sede il datore di lavoro/cliente. In caso di sedi multiple indicare quella presso la quale si è operato/si opera</t>
        </r>
      </text>
    </comment>
    <comment ref="D41" authorId="0" shapeId="0" xr:uid="{00000000-0006-0000-0200-00001D000000}">
      <text>
        <r>
          <rPr>
            <sz val="9"/>
            <color indexed="81"/>
            <rFont val="Tahoma"/>
            <family val="2"/>
          </rPr>
          <t>Utilizzare la tendina per selezionare il tipo e la dimensione del datore di lavoro/cliente</t>
        </r>
      </text>
    </comment>
    <comment ref="D42" authorId="0" shapeId="0" xr:uid="{00000000-0006-0000-0200-00001E000000}">
      <text>
        <r>
          <rPr>
            <sz val="9"/>
            <color indexed="81"/>
            <rFont val="Tahoma"/>
            <family val="2"/>
          </rPr>
          <t>Indicare il settore di attività in cui opera il datore di lavoro/cliente. In caso di settori multipli indicare quello in cui si è operato/si opera</t>
        </r>
      </text>
    </comment>
    <comment ref="D43" authorId="0" shapeId="0" xr:uid="{00000000-0006-0000-0200-00001F00000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xr:uid="{00000000-0006-0000-0200-000020000000}">
      <text>
        <r>
          <rPr>
            <sz val="9"/>
            <color indexed="81"/>
            <rFont val="Tahoma"/>
            <family val="2"/>
          </rPr>
          <t>Utilizzare la tendina per selezionare la macro-area di riferimento</t>
        </r>
      </text>
    </comment>
    <comment ref="D45" authorId="0" shapeId="0" xr:uid="{00000000-0006-0000-0200-000021000000}">
      <text>
        <r>
          <rPr>
            <sz val="9"/>
            <color indexed="81"/>
            <rFont val="Tahoma"/>
            <family val="2"/>
          </rPr>
          <t>Indicare le attività svolte per il datore di lavoro/cliente</t>
        </r>
      </text>
    </comment>
    <comment ref="D46" authorId="0" shapeId="0" xr:uid="{00000000-0006-0000-0200-000022000000}">
      <text>
        <r>
          <rPr>
            <sz val="9"/>
            <color indexed="81"/>
            <rFont val="Tahoma"/>
            <family val="2"/>
          </rPr>
          <t>Indicare le principali responsabilità affidate dal datore di lavoro/cliente</t>
        </r>
      </text>
    </comment>
    <comment ref="D48" authorId="1" shapeId="0" xr:uid="{00000000-0006-0000-0200-000023000000}">
      <text>
        <r>
          <rPr>
            <sz val="9"/>
            <color indexed="81"/>
            <rFont val="Tahoma"/>
            <family val="2"/>
          </rPr>
          <t xml:space="preserve">Indicare la data di inizio della collaborazione utilizzando il formato </t>
        </r>
        <r>
          <rPr>
            <b/>
            <sz val="9"/>
            <color indexed="81"/>
            <rFont val="Tahoma"/>
            <family val="2"/>
          </rPr>
          <t>gg/mm/aaaa</t>
        </r>
      </text>
    </comment>
    <comment ref="D49" authorId="1" shapeId="0" xr:uid="{00000000-0006-0000-0200-000024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shapeId="0" xr:uid="{00000000-0006-0000-0200-000025000000}">
      <text>
        <r>
          <rPr>
            <sz val="9"/>
            <color indexed="81"/>
            <rFont val="Tahoma"/>
            <family val="2"/>
          </rPr>
          <t>Indicare la denominazione del datore di lavoro/cliente</t>
        </r>
      </text>
    </comment>
    <comment ref="D51" authorId="0" shapeId="0" xr:uid="{00000000-0006-0000-0200-000026000000}">
      <text>
        <r>
          <rPr>
            <sz val="9"/>
            <color indexed="81"/>
            <rFont val="Tahoma"/>
            <family val="2"/>
          </rPr>
          <t>Indicare il comune in cui ha sede il datore di lavoro/cliente. In caso di sedi multiple indicare quella presso la quale si è operato/si opera</t>
        </r>
      </text>
    </comment>
    <comment ref="D52" authorId="0" shapeId="0" xr:uid="{00000000-0006-0000-0200-000027000000}">
      <text>
        <r>
          <rPr>
            <sz val="9"/>
            <color indexed="81"/>
            <rFont val="Tahoma"/>
            <family val="2"/>
          </rPr>
          <t>Indicare la provincia in cui ha sede il datore di lavoro/cliente. In caso di sedi multiple indicare quella presso la quale si è operato/si opera</t>
        </r>
      </text>
    </comment>
    <comment ref="D53" authorId="0" shapeId="0" xr:uid="{00000000-0006-0000-0200-000028000000}">
      <text>
        <r>
          <rPr>
            <sz val="9"/>
            <color indexed="81"/>
            <rFont val="Tahoma"/>
            <family val="2"/>
          </rPr>
          <t>Utilizzare la tendina per selezionare il tipo e la dimensione del datore di lavoro/cliente</t>
        </r>
      </text>
    </comment>
    <comment ref="D54" authorId="0" shapeId="0" xr:uid="{00000000-0006-0000-0200-000029000000}">
      <text>
        <r>
          <rPr>
            <sz val="9"/>
            <color indexed="81"/>
            <rFont val="Tahoma"/>
            <family val="2"/>
          </rPr>
          <t>Indicare il settore di attività in cui opera il datore di lavoro/cliente. In caso di settori multipli indicare quello in cui si è operato/si opera</t>
        </r>
      </text>
    </comment>
    <comment ref="D55" authorId="0" shapeId="0" xr:uid="{00000000-0006-0000-0200-00002A00000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xr:uid="{00000000-0006-0000-0200-00002B000000}">
      <text>
        <r>
          <rPr>
            <sz val="9"/>
            <color indexed="81"/>
            <rFont val="Tahoma"/>
            <family val="2"/>
          </rPr>
          <t>Utilizzare la tendina per selezionare la macro-area di riferimento</t>
        </r>
      </text>
    </comment>
    <comment ref="D57" authorId="0" shapeId="0" xr:uid="{00000000-0006-0000-0200-00002C000000}">
      <text>
        <r>
          <rPr>
            <sz val="9"/>
            <color indexed="81"/>
            <rFont val="Tahoma"/>
            <family val="2"/>
          </rPr>
          <t>Indicare le attività svolte per il datore di lavoro/cliente</t>
        </r>
      </text>
    </comment>
    <comment ref="D58" authorId="0" shapeId="0" xr:uid="{00000000-0006-0000-0200-00002D000000}">
      <text>
        <r>
          <rPr>
            <sz val="9"/>
            <color indexed="81"/>
            <rFont val="Tahoma"/>
            <family val="2"/>
          </rPr>
          <t>Indicare le principali responsabilità affidate dal datore di lavoro/cliente</t>
        </r>
      </text>
    </comment>
    <comment ref="D60" authorId="1" shapeId="0" xr:uid="{00000000-0006-0000-0200-00002E00000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xr:uid="{00000000-0006-0000-0200-00002F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xr:uid="{00000000-0006-0000-0200-000030000000}">
      <text>
        <r>
          <rPr>
            <sz val="9"/>
            <color indexed="81"/>
            <rFont val="Tahoma"/>
            <family val="2"/>
          </rPr>
          <t>Indicare la denominazione del datore di lavoro/cliente</t>
        </r>
      </text>
    </comment>
    <comment ref="D63" authorId="0" shapeId="0" xr:uid="{00000000-0006-0000-0200-000031000000}">
      <text>
        <r>
          <rPr>
            <sz val="9"/>
            <color indexed="81"/>
            <rFont val="Tahoma"/>
            <family val="2"/>
          </rPr>
          <t>Indicare il comune in cui ha sede il datore di lavoro/cliente. In caso di sedi multiple indicare quella presso la quale si è operato/si opera</t>
        </r>
      </text>
    </comment>
    <comment ref="D64" authorId="0" shapeId="0" xr:uid="{00000000-0006-0000-0200-000032000000}">
      <text>
        <r>
          <rPr>
            <sz val="9"/>
            <color indexed="81"/>
            <rFont val="Tahoma"/>
            <family val="2"/>
          </rPr>
          <t>Indicare la provincia in cui ha sede il datore di lavoro/cliente. In caso di sedi multiple indicare quella presso la quale si è operato/si opera</t>
        </r>
      </text>
    </comment>
    <comment ref="D65" authorId="0" shapeId="0" xr:uid="{00000000-0006-0000-0200-000033000000}">
      <text>
        <r>
          <rPr>
            <sz val="9"/>
            <color indexed="81"/>
            <rFont val="Tahoma"/>
            <family val="2"/>
          </rPr>
          <t>Utilizzare la tendina per selezionare il tipo e la dimensione del datore di lavoro/cliente</t>
        </r>
      </text>
    </comment>
    <comment ref="D66" authorId="0" shapeId="0" xr:uid="{00000000-0006-0000-0200-000034000000}">
      <text>
        <r>
          <rPr>
            <sz val="9"/>
            <color indexed="81"/>
            <rFont val="Tahoma"/>
            <family val="2"/>
          </rPr>
          <t>Indicare il settore di attività in cui opera il datore di lavoro/cliente. In caso di settori multipli indicare quello in cui si è operato/si opera</t>
        </r>
      </text>
    </comment>
    <comment ref="D67" authorId="0" shapeId="0" xr:uid="{00000000-0006-0000-0200-00003500000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xr:uid="{00000000-0006-0000-0200-000036000000}">
      <text>
        <r>
          <rPr>
            <sz val="9"/>
            <color indexed="81"/>
            <rFont val="Tahoma"/>
            <family val="2"/>
          </rPr>
          <t>Utilizzare la tendina per selezionare la macro-area di riferimento</t>
        </r>
      </text>
    </comment>
    <comment ref="D69" authorId="0" shapeId="0" xr:uid="{00000000-0006-0000-0200-000037000000}">
      <text>
        <r>
          <rPr>
            <sz val="9"/>
            <color indexed="81"/>
            <rFont val="Tahoma"/>
            <family val="2"/>
          </rPr>
          <t>Indicare le attività svolte per il datore di lavoro/cliente</t>
        </r>
      </text>
    </comment>
    <comment ref="D70" authorId="0" shapeId="0" xr:uid="{00000000-0006-0000-0200-000038000000}">
      <text>
        <r>
          <rPr>
            <sz val="9"/>
            <color indexed="81"/>
            <rFont val="Tahoma"/>
            <family val="2"/>
          </rPr>
          <t>Indicare le principali responsabilità affidate dal datore di lavoro/cliente</t>
        </r>
      </text>
    </comment>
    <comment ref="D72" authorId="1" shapeId="0" xr:uid="{00000000-0006-0000-0200-00003900000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xr:uid="{00000000-0006-0000-0200-00003A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xr:uid="{00000000-0006-0000-0200-00003B000000}">
      <text>
        <r>
          <rPr>
            <sz val="9"/>
            <color indexed="81"/>
            <rFont val="Tahoma"/>
            <family val="2"/>
          </rPr>
          <t>Indicare la denominazione del datore di lavoro/cliente</t>
        </r>
      </text>
    </comment>
    <comment ref="D75" authorId="0" shapeId="0" xr:uid="{00000000-0006-0000-0200-00003C000000}">
      <text>
        <r>
          <rPr>
            <sz val="9"/>
            <color indexed="81"/>
            <rFont val="Tahoma"/>
            <family val="2"/>
          </rPr>
          <t>Indicare il comune in cui ha sede il datore di lavoro/cliente. In caso di sedi multiple indicare quella presso la quale si è operato/si opera</t>
        </r>
      </text>
    </comment>
    <comment ref="D76" authorId="0" shapeId="0" xr:uid="{00000000-0006-0000-0200-00003D000000}">
      <text>
        <r>
          <rPr>
            <sz val="9"/>
            <color indexed="81"/>
            <rFont val="Tahoma"/>
            <family val="2"/>
          </rPr>
          <t>Indicare la provincia in cui ha sede il datore di lavoro/cliente. In caso di sedi multiple indicare quella presso la quale si è operato/si opera</t>
        </r>
      </text>
    </comment>
    <comment ref="D77" authorId="0" shapeId="0" xr:uid="{00000000-0006-0000-0200-00003E000000}">
      <text>
        <r>
          <rPr>
            <sz val="9"/>
            <color indexed="81"/>
            <rFont val="Tahoma"/>
            <family val="2"/>
          </rPr>
          <t>Utilizzare la tendina per selezionare il tipo e la dimensione del datore di lavoro/cliente</t>
        </r>
      </text>
    </comment>
    <comment ref="D78" authorId="0" shapeId="0" xr:uid="{00000000-0006-0000-0200-00003F000000}">
      <text>
        <r>
          <rPr>
            <sz val="9"/>
            <color indexed="81"/>
            <rFont val="Tahoma"/>
            <family val="2"/>
          </rPr>
          <t>Indicare il settore di attività in cui opera il datore di lavoro/cliente. In caso di settori multipli indicare quello in cui si è operato/si opera</t>
        </r>
      </text>
    </comment>
    <comment ref="D79" authorId="0" shapeId="0" xr:uid="{00000000-0006-0000-0200-00004000000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xr:uid="{00000000-0006-0000-0200-000041000000}">
      <text>
        <r>
          <rPr>
            <sz val="9"/>
            <color indexed="81"/>
            <rFont val="Tahoma"/>
            <family val="2"/>
          </rPr>
          <t>Utilizzare la tendina per selezionare la macro-area di riferimento</t>
        </r>
      </text>
    </comment>
    <comment ref="D81" authorId="0" shapeId="0" xr:uid="{00000000-0006-0000-0200-000042000000}">
      <text>
        <r>
          <rPr>
            <sz val="9"/>
            <color indexed="81"/>
            <rFont val="Tahoma"/>
            <family val="2"/>
          </rPr>
          <t>Indicare le attività svolte per il datore di lavoro/cliente</t>
        </r>
      </text>
    </comment>
    <comment ref="D82" authorId="0" shapeId="0" xr:uid="{00000000-0006-0000-0200-000043000000}">
      <text>
        <r>
          <rPr>
            <sz val="9"/>
            <color indexed="81"/>
            <rFont val="Tahoma"/>
            <family val="2"/>
          </rPr>
          <t>Indicare le principali responsabilità affidate dal datore di lavoro/cliente</t>
        </r>
      </text>
    </comment>
    <comment ref="D84" authorId="1" shapeId="0" xr:uid="{00000000-0006-0000-0200-00004400000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xr:uid="{00000000-0006-0000-0200-000045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xr:uid="{00000000-0006-0000-0200-000046000000}">
      <text>
        <r>
          <rPr>
            <sz val="9"/>
            <color indexed="81"/>
            <rFont val="Tahoma"/>
            <family val="2"/>
          </rPr>
          <t>Indicare la denominazione del datore di lavoro/cliente</t>
        </r>
      </text>
    </comment>
    <comment ref="D87" authorId="0" shapeId="0" xr:uid="{00000000-0006-0000-0200-000047000000}">
      <text>
        <r>
          <rPr>
            <sz val="9"/>
            <color indexed="81"/>
            <rFont val="Tahoma"/>
            <family val="2"/>
          </rPr>
          <t>Indicare il comune in cui ha sede il datore di lavoro/cliente. In caso di sedi multiple indicare quella presso la quale si è operato/si opera</t>
        </r>
      </text>
    </comment>
    <comment ref="D88" authorId="0" shapeId="0" xr:uid="{00000000-0006-0000-0200-000048000000}">
      <text>
        <r>
          <rPr>
            <sz val="9"/>
            <color indexed="81"/>
            <rFont val="Tahoma"/>
            <family val="2"/>
          </rPr>
          <t>Indicare la provincia in cui ha sede il datore di lavoro/cliente. In caso di sedi multiple indicare quella presso la quale si è operato/si opera</t>
        </r>
      </text>
    </comment>
    <comment ref="D89" authorId="0" shapeId="0" xr:uid="{00000000-0006-0000-0200-000049000000}">
      <text>
        <r>
          <rPr>
            <sz val="9"/>
            <color indexed="81"/>
            <rFont val="Tahoma"/>
            <family val="2"/>
          </rPr>
          <t>Utilizzare la tendina per selezionare il tipo e la dimensione del datore di lavoro/cliente</t>
        </r>
      </text>
    </comment>
    <comment ref="D90" authorId="0" shapeId="0" xr:uid="{00000000-0006-0000-0200-00004A000000}">
      <text>
        <r>
          <rPr>
            <sz val="9"/>
            <color indexed="81"/>
            <rFont val="Tahoma"/>
            <family val="2"/>
          </rPr>
          <t>Indicare il settore di attività in cui opera il datore di lavoro/cliente. In caso di settori multipli indicare quello in cui si è operato/si opera</t>
        </r>
      </text>
    </comment>
    <comment ref="D91" authorId="0" shapeId="0" xr:uid="{00000000-0006-0000-0200-00004B00000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xr:uid="{00000000-0006-0000-0200-00004C000000}">
      <text>
        <r>
          <rPr>
            <sz val="9"/>
            <color indexed="81"/>
            <rFont val="Tahoma"/>
            <family val="2"/>
          </rPr>
          <t>Utilizzare la tendina per selezionare la macro-area di riferimento</t>
        </r>
      </text>
    </comment>
    <comment ref="D93" authorId="0" shapeId="0" xr:uid="{00000000-0006-0000-0200-00004D000000}">
      <text>
        <r>
          <rPr>
            <sz val="9"/>
            <color indexed="81"/>
            <rFont val="Tahoma"/>
            <family val="2"/>
          </rPr>
          <t>Indicare le attività svolte per il datore di lavoro/cliente</t>
        </r>
      </text>
    </comment>
    <comment ref="D94" authorId="0" shapeId="0" xr:uid="{00000000-0006-0000-0200-00004E000000}">
      <text>
        <r>
          <rPr>
            <sz val="9"/>
            <color indexed="81"/>
            <rFont val="Tahoma"/>
            <family val="2"/>
          </rPr>
          <t>Indicare le principali responsabilità affidate dal datore di lavoro/cliente</t>
        </r>
      </text>
    </comment>
    <comment ref="D96" authorId="1" shapeId="0" xr:uid="{00000000-0006-0000-0200-00004F00000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xr:uid="{00000000-0006-0000-0200-000050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xr:uid="{00000000-0006-0000-0200-000051000000}">
      <text>
        <r>
          <rPr>
            <sz val="9"/>
            <color indexed="81"/>
            <rFont val="Tahoma"/>
            <family val="2"/>
          </rPr>
          <t>Indicare la denominazione del datore di lavoro/cliente</t>
        </r>
      </text>
    </comment>
    <comment ref="D99" authorId="0" shapeId="0" xr:uid="{00000000-0006-0000-0200-000052000000}">
      <text>
        <r>
          <rPr>
            <sz val="9"/>
            <color indexed="81"/>
            <rFont val="Tahoma"/>
            <family val="2"/>
          </rPr>
          <t>Indicare il comune in cui ha sede il datore di lavoro/cliente. In caso di sedi multiple indicare quella presso la quale si è operato/si opera</t>
        </r>
      </text>
    </comment>
    <comment ref="D100" authorId="0" shapeId="0" xr:uid="{00000000-0006-0000-0200-000053000000}">
      <text>
        <r>
          <rPr>
            <sz val="9"/>
            <color indexed="81"/>
            <rFont val="Tahoma"/>
            <family val="2"/>
          </rPr>
          <t>Indicare la provincia in cui ha sede il datore di lavoro/cliente. In caso di sedi multiple indicare quella presso la quale si è operato/si opera</t>
        </r>
      </text>
    </comment>
    <comment ref="D101" authorId="0" shapeId="0" xr:uid="{00000000-0006-0000-0200-000054000000}">
      <text>
        <r>
          <rPr>
            <sz val="9"/>
            <color indexed="81"/>
            <rFont val="Tahoma"/>
            <family val="2"/>
          </rPr>
          <t>Utilizzare la tendina per selezionare il tipo e la dimensione del datore di lavoro/cliente</t>
        </r>
      </text>
    </comment>
    <comment ref="D102" authorId="0" shapeId="0" xr:uid="{00000000-0006-0000-0200-000055000000}">
      <text>
        <r>
          <rPr>
            <sz val="9"/>
            <color indexed="81"/>
            <rFont val="Tahoma"/>
            <family val="2"/>
          </rPr>
          <t>Indicare il settore di attività in cui opera il datore di lavoro/cliente. In caso di settori multipli indicare quello in cui si è operato/si opera</t>
        </r>
      </text>
    </comment>
    <comment ref="D103" authorId="0" shapeId="0" xr:uid="{00000000-0006-0000-0200-00005600000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xr:uid="{00000000-0006-0000-0200-000057000000}">
      <text>
        <r>
          <rPr>
            <sz val="9"/>
            <color indexed="81"/>
            <rFont val="Tahoma"/>
            <family val="2"/>
          </rPr>
          <t>Utilizzare la tendina per selezionare la macro-area di riferimento</t>
        </r>
      </text>
    </comment>
    <comment ref="D105" authorId="0" shapeId="0" xr:uid="{00000000-0006-0000-0200-000058000000}">
      <text>
        <r>
          <rPr>
            <sz val="9"/>
            <color indexed="81"/>
            <rFont val="Tahoma"/>
            <family val="2"/>
          </rPr>
          <t>Indicare le attività svolte per il datore di lavoro/cliente</t>
        </r>
      </text>
    </comment>
    <comment ref="D106" authorId="0" shapeId="0" xr:uid="{00000000-0006-0000-0200-000059000000}">
      <text>
        <r>
          <rPr>
            <sz val="9"/>
            <color indexed="81"/>
            <rFont val="Tahoma"/>
            <family val="2"/>
          </rPr>
          <t>Indicare le principali responsabilità affidate dal datore di lavoro/cliente</t>
        </r>
      </text>
    </comment>
    <comment ref="D108" authorId="1" shapeId="0" xr:uid="{00000000-0006-0000-0200-00005A00000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xr:uid="{00000000-0006-0000-0200-00005B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xr:uid="{00000000-0006-0000-0200-00005C000000}">
      <text>
        <r>
          <rPr>
            <sz val="9"/>
            <color indexed="81"/>
            <rFont val="Tahoma"/>
            <family val="2"/>
          </rPr>
          <t>Indicare la denominazione del datore di lavoro/cliente</t>
        </r>
      </text>
    </comment>
    <comment ref="D111" authorId="0" shapeId="0" xr:uid="{00000000-0006-0000-0200-00005D000000}">
      <text>
        <r>
          <rPr>
            <sz val="9"/>
            <color indexed="81"/>
            <rFont val="Tahoma"/>
            <family val="2"/>
          </rPr>
          <t>Indicare il comune in cui ha sede il datore di lavoro/cliente. In caso di sedi multiple indicare quella presso la quale si è operato/si opera</t>
        </r>
      </text>
    </comment>
    <comment ref="D112" authorId="0" shapeId="0" xr:uid="{00000000-0006-0000-0200-00005E000000}">
      <text>
        <r>
          <rPr>
            <sz val="9"/>
            <color indexed="81"/>
            <rFont val="Tahoma"/>
            <family val="2"/>
          </rPr>
          <t>Indicare la provincia in cui ha sede il datore di lavoro/cliente. In caso di sedi multiple indicare quella presso la quale si è operato/si opera</t>
        </r>
      </text>
    </comment>
    <comment ref="D113" authorId="0" shapeId="0" xr:uid="{00000000-0006-0000-0200-00005F000000}">
      <text>
        <r>
          <rPr>
            <sz val="9"/>
            <color indexed="81"/>
            <rFont val="Tahoma"/>
            <family val="2"/>
          </rPr>
          <t>Utilizzare la tendina per selezionare il tipo e la dimensione del datore di lavoro/cliente</t>
        </r>
      </text>
    </comment>
    <comment ref="D114" authorId="0" shapeId="0" xr:uid="{00000000-0006-0000-0200-000060000000}">
      <text>
        <r>
          <rPr>
            <sz val="9"/>
            <color indexed="81"/>
            <rFont val="Tahoma"/>
            <family val="2"/>
          </rPr>
          <t>Indicare il settore di attività in cui opera il datore di lavoro/cliente. In caso di settori multipli indicare quello in cui si è operato/si opera</t>
        </r>
      </text>
    </comment>
    <comment ref="D115" authorId="0" shapeId="0" xr:uid="{00000000-0006-0000-0200-00006100000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xr:uid="{00000000-0006-0000-0200-000062000000}">
      <text>
        <r>
          <rPr>
            <sz val="9"/>
            <color indexed="81"/>
            <rFont val="Tahoma"/>
            <family val="2"/>
          </rPr>
          <t>Utilizzare la tendina per selezionare la macro-area di riferimento</t>
        </r>
      </text>
    </comment>
    <comment ref="D117" authorId="0" shapeId="0" xr:uid="{00000000-0006-0000-0200-000063000000}">
      <text>
        <r>
          <rPr>
            <sz val="9"/>
            <color indexed="81"/>
            <rFont val="Tahoma"/>
            <family val="2"/>
          </rPr>
          <t>Indicare le attività svolte per il datore di lavoro/cliente</t>
        </r>
      </text>
    </comment>
    <comment ref="D118" authorId="0" shapeId="0" xr:uid="{00000000-0006-0000-0200-000064000000}">
      <text>
        <r>
          <rPr>
            <sz val="9"/>
            <color indexed="81"/>
            <rFont val="Tahoma"/>
            <family val="2"/>
          </rPr>
          <t>Indicare le principali responsabilità affidate dal datore di lavoro/cliente</t>
        </r>
      </text>
    </comment>
    <comment ref="D120" authorId="1" shapeId="0" xr:uid="{00000000-0006-0000-0200-00006500000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xr:uid="{00000000-0006-0000-0200-000066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xr:uid="{00000000-0006-0000-0200-000067000000}">
      <text>
        <r>
          <rPr>
            <sz val="9"/>
            <color indexed="81"/>
            <rFont val="Tahoma"/>
            <family val="2"/>
          </rPr>
          <t>Indicare la denominazione del datore di lavoro/cliente</t>
        </r>
      </text>
    </comment>
    <comment ref="D123" authorId="0" shapeId="0" xr:uid="{00000000-0006-0000-0200-000068000000}">
      <text>
        <r>
          <rPr>
            <sz val="9"/>
            <color indexed="81"/>
            <rFont val="Tahoma"/>
            <family val="2"/>
          </rPr>
          <t>Indicare il comune in cui ha sede il datore di lavoro/cliente. In caso di sedi multiple indicare quella presso la quale si è operato/si opera</t>
        </r>
      </text>
    </comment>
    <comment ref="D124" authorId="0" shapeId="0" xr:uid="{00000000-0006-0000-0200-000069000000}">
      <text>
        <r>
          <rPr>
            <sz val="9"/>
            <color indexed="81"/>
            <rFont val="Tahoma"/>
            <family val="2"/>
          </rPr>
          <t>Indicare la provincia in cui ha sede il datore di lavoro/cliente. In caso di sedi multiple indicare quella presso la quale si è operato/si opera</t>
        </r>
      </text>
    </comment>
    <comment ref="D125" authorId="0" shapeId="0" xr:uid="{00000000-0006-0000-0200-00006A000000}">
      <text>
        <r>
          <rPr>
            <sz val="9"/>
            <color indexed="81"/>
            <rFont val="Tahoma"/>
            <family val="2"/>
          </rPr>
          <t>Utilizzare la tendina per selezionare il tipo e la dimensione del datore di lavoro/cliente</t>
        </r>
      </text>
    </comment>
    <comment ref="D126" authorId="0" shapeId="0" xr:uid="{00000000-0006-0000-0200-00006B000000}">
      <text>
        <r>
          <rPr>
            <sz val="9"/>
            <color indexed="81"/>
            <rFont val="Tahoma"/>
            <family val="2"/>
          </rPr>
          <t>Indicare il settore di attività in cui opera il datore di lavoro/cliente. In caso di settori multipli indicare quello in cui si è operato/si opera</t>
        </r>
      </text>
    </comment>
    <comment ref="D127" authorId="0" shapeId="0" xr:uid="{00000000-0006-0000-0200-00006C00000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xr:uid="{00000000-0006-0000-0200-00006D000000}">
      <text>
        <r>
          <rPr>
            <sz val="9"/>
            <color indexed="81"/>
            <rFont val="Tahoma"/>
            <family val="2"/>
          </rPr>
          <t>Utilizzare la tendina per selezionare la macro-area di riferimento</t>
        </r>
      </text>
    </comment>
    <comment ref="D129" authorId="0" shapeId="0" xr:uid="{00000000-0006-0000-0200-00006E000000}">
      <text>
        <r>
          <rPr>
            <sz val="9"/>
            <color indexed="81"/>
            <rFont val="Tahoma"/>
            <family val="2"/>
          </rPr>
          <t>Indicare le attività svolte per il datore di lavoro/cliente</t>
        </r>
      </text>
    </comment>
    <comment ref="D130" authorId="0" shapeId="0" xr:uid="{00000000-0006-0000-0200-00006F00000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Carlo Borelli</author>
  </authors>
  <commentList>
    <comment ref="D7" authorId="0" shapeId="0" xr:uid="{00000000-0006-0000-0300-000001000000}">
      <text>
        <r>
          <rPr>
            <sz val="9"/>
            <color indexed="81"/>
            <rFont val="Tahoma"/>
            <family val="2"/>
          </rPr>
          <t>Campo a compilazione automatica</t>
        </r>
      </text>
    </comment>
    <comment ref="D12" authorId="0" shapeId="0" xr:uid="{00000000-0006-0000-0300-000002000000}">
      <text>
        <r>
          <rPr>
            <sz val="9"/>
            <color indexed="81"/>
            <rFont val="Tahoma"/>
            <family val="2"/>
          </rPr>
          <t>Indicare la denominazione dell'ente promotore del bando pubblico valutato (p.e. Regione Lombardia, Fondazione CARIPLO, MIUR, MISE, Governo francese, Commissione europea, etc.)</t>
        </r>
      </text>
    </comment>
    <comment ref="D13" authorId="0" shapeId="0" xr:uid="{00000000-0006-0000-0300-000003000000}">
      <text>
        <r>
          <rPr>
            <sz val="9"/>
            <color indexed="81"/>
            <rFont val="Tahoma"/>
            <family val="2"/>
          </rPr>
          <t>Utilizzare la tendina per selezionare l'ambito di rilevanza geografica del bando pubblico valutato</t>
        </r>
      </text>
    </comment>
    <comment ref="D14" authorId="0" shapeId="0" xr:uid="{00000000-0006-0000-0300-000004000000}">
      <text>
        <r>
          <rPr>
            <sz val="9"/>
            <color indexed="81"/>
            <rFont val="Tahoma"/>
            <family val="2"/>
          </rPr>
          <t>Utilizzare la tendina per selezionare la tematica rilevante per il bando pubblico valutato</t>
        </r>
      </text>
    </comment>
    <comment ref="D15" authorId="0" shapeId="0" xr:uid="{00000000-0006-0000-0300-000005000000}">
      <text>
        <r>
          <rPr>
            <sz val="9"/>
            <color indexed="81"/>
            <rFont val="Tahoma"/>
            <family val="2"/>
          </rPr>
          <t>Indicare i riferimenti relativi al bando pubblico valutato dando conto, anche, degli estremi di pubblicazione (p.e. GUUE, GURI, BURL, etc.)</t>
        </r>
      </text>
    </comment>
    <comment ref="D16" authorId="0" shapeId="0" xr:uid="{00000000-0006-0000-0300-000006000000}">
      <text>
        <r>
          <rPr>
            <sz val="9"/>
            <color indexed="81"/>
            <rFont val="Tahoma"/>
            <family val="2"/>
          </rPr>
          <t>Descrivere sinteticamente gli obiettivi specifici del bando pubblico valutato</t>
        </r>
      </text>
    </comment>
    <comment ref="D17" authorId="0" shapeId="0" xr:uid="{00000000-0006-0000-0300-000007000000}">
      <text>
        <r>
          <rPr>
            <sz val="9"/>
            <color indexed="81"/>
            <rFont val="Tahoma"/>
            <family val="2"/>
          </rPr>
          <t>Indicare l'anno di pubblicazione del bando pubblico valutato</t>
        </r>
      </text>
    </comment>
    <comment ref="D18" authorId="0" shapeId="0" xr:uid="{00000000-0006-0000-0300-000008000000}">
      <text>
        <r>
          <rPr>
            <sz val="9"/>
            <color indexed="81"/>
            <rFont val="Tahoma"/>
            <family val="2"/>
          </rPr>
          <t>Utilizzare la tendina per selezionare il numero di progetti valutati nell'ambito del bando pubblico descritto</t>
        </r>
      </text>
    </comment>
    <comment ref="D19" authorId="0" shapeId="0" xr:uid="{00000000-0006-0000-0300-000009000000}">
      <text>
        <r>
          <rPr>
            <sz val="9"/>
            <color indexed="81"/>
            <rFont val="Tahoma"/>
            <family val="2"/>
          </rPr>
          <t>Utilizzare la tendina per selezionare la classe di investimento medio dei progetti valutati nell'ambito del bando pubblico descritto</t>
        </r>
      </text>
    </comment>
    <comment ref="D21" authorId="0" shapeId="0" xr:uid="{00000000-0006-0000-0300-00000A000000}">
      <text>
        <r>
          <rPr>
            <sz val="9"/>
            <color indexed="81"/>
            <rFont val="Tahoma"/>
            <family val="2"/>
          </rPr>
          <t>Indicare la denominazione dell'ente promotore del bando pubblico valutato (p.e. Regione Lombardia, Fondazione CARIPLO, MIUR, MISE, Governo francese, Commissione europea, etc.)</t>
        </r>
      </text>
    </comment>
    <comment ref="D22" authorId="0" shapeId="0" xr:uid="{00000000-0006-0000-0300-00000B000000}">
      <text>
        <r>
          <rPr>
            <sz val="9"/>
            <color indexed="81"/>
            <rFont val="Tahoma"/>
            <family val="2"/>
          </rPr>
          <t>Utilizzare la tendina per selezionare l'ambito di rilevanza geografica del bando pubblico valutato</t>
        </r>
      </text>
    </comment>
    <comment ref="D23" authorId="0" shapeId="0" xr:uid="{00000000-0006-0000-0300-00000C000000}">
      <text>
        <r>
          <rPr>
            <sz val="9"/>
            <color indexed="81"/>
            <rFont val="Tahoma"/>
            <family val="2"/>
          </rPr>
          <t>Utilizzare la tendina per selezionare la tematica rilevante per il bando pubblico valutato</t>
        </r>
      </text>
    </comment>
    <comment ref="D24" authorId="0" shapeId="0" xr:uid="{00000000-0006-0000-0300-00000D000000}">
      <text>
        <r>
          <rPr>
            <sz val="9"/>
            <color indexed="81"/>
            <rFont val="Tahoma"/>
            <family val="2"/>
          </rPr>
          <t>Indicare i riferimenti relativi al bando pubblico valutato dando conto, anche, degli estremi di pubblicazione (p.e. GUUE, GURI, BURL, etc.)</t>
        </r>
      </text>
    </comment>
    <comment ref="D25" authorId="0" shapeId="0" xr:uid="{00000000-0006-0000-0300-00000E000000}">
      <text>
        <r>
          <rPr>
            <sz val="9"/>
            <color indexed="81"/>
            <rFont val="Tahoma"/>
            <family val="2"/>
          </rPr>
          <t>Descrivere sinteticamente gli obiettivi specifici del bando pubblico valutato</t>
        </r>
      </text>
    </comment>
    <comment ref="D26" authorId="0" shapeId="0" xr:uid="{00000000-0006-0000-0300-00000F000000}">
      <text>
        <r>
          <rPr>
            <sz val="9"/>
            <color indexed="81"/>
            <rFont val="Tahoma"/>
            <family val="2"/>
          </rPr>
          <t>Indicare l'anno di pubblicazione del bando pubblico valutato</t>
        </r>
      </text>
    </comment>
    <comment ref="D27" authorId="0" shapeId="0" xr:uid="{00000000-0006-0000-0300-000010000000}">
      <text>
        <r>
          <rPr>
            <sz val="9"/>
            <color indexed="81"/>
            <rFont val="Tahoma"/>
            <family val="2"/>
          </rPr>
          <t>Utilizzare la tendina per selezionare il numero di progetti valutati nell'ambito del bando pubblico descritto</t>
        </r>
      </text>
    </comment>
    <comment ref="D28" authorId="0" shapeId="0" xr:uid="{00000000-0006-0000-0300-000011000000}">
      <text>
        <r>
          <rPr>
            <sz val="9"/>
            <color indexed="81"/>
            <rFont val="Tahoma"/>
            <family val="2"/>
          </rPr>
          <t>Utilizzare la tendina per selezionare la classe di investimento medio dei progetti valutati nell'ambito del bando pubblico descritto</t>
        </r>
      </text>
    </comment>
    <comment ref="D30" authorId="0" shapeId="0" xr:uid="{00000000-0006-0000-0300-000012000000}">
      <text>
        <r>
          <rPr>
            <sz val="9"/>
            <color indexed="81"/>
            <rFont val="Tahoma"/>
            <family val="2"/>
          </rPr>
          <t>Indicare la denominazione dell'ente promotore del bando pubblico valutato (p.e. Regione Lombardia, Fondazione CARIPLO, MIUR, MISE, Governo francese, Commissione europea, etc.)</t>
        </r>
      </text>
    </comment>
    <comment ref="D31" authorId="0" shapeId="0" xr:uid="{00000000-0006-0000-0300-000013000000}">
      <text>
        <r>
          <rPr>
            <sz val="9"/>
            <color indexed="81"/>
            <rFont val="Tahoma"/>
            <family val="2"/>
          </rPr>
          <t>Utilizzare la tendina per selezionare l'ambito di rilevanza geografica del bando pubblico valutato</t>
        </r>
      </text>
    </comment>
    <comment ref="D32" authorId="0" shapeId="0" xr:uid="{00000000-0006-0000-0300-000014000000}">
      <text>
        <r>
          <rPr>
            <sz val="9"/>
            <color indexed="81"/>
            <rFont val="Tahoma"/>
            <family val="2"/>
          </rPr>
          <t>Utilizzare la tendina per selezionare la tematica rilevante per il bando pubblico valutato</t>
        </r>
      </text>
    </comment>
    <comment ref="D33" authorId="0" shapeId="0" xr:uid="{00000000-0006-0000-0300-000015000000}">
      <text>
        <r>
          <rPr>
            <sz val="9"/>
            <color indexed="81"/>
            <rFont val="Tahoma"/>
            <family val="2"/>
          </rPr>
          <t>Indicare i riferimenti relativi al bando pubblico valutato dando conto, anche, degli estremi di pubblicazione (p.e. GUUE, GURI, BURL, etc.)</t>
        </r>
      </text>
    </comment>
    <comment ref="D34" authorId="0" shapeId="0" xr:uid="{00000000-0006-0000-0300-000016000000}">
      <text>
        <r>
          <rPr>
            <sz val="9"/>
            <color indexed="81"/>
            <rFont val="Tahoma"/>
            <family val="2"/>
          </rPr>
          <t>Descrivere sinteticamente gli obiettivi specifici del bando pubblico valutato</t>
        </r>
      </text>
    </comment>
    <comment ref="D35" authorId="0" shapeId="0" xr:uid="{00000000-0006-0000-0300-000017000000}">
      <text>
        <r>
          <rPr>
            <sz val="9"/>
            <color indexed="81"/>
            <rFont val="Tahoma"/>
            <family val="2"/>
          </rPr>
          <t>Indicare l'anno di pubblicazione del bando pubblico valutato</t>
        </r>
      </text>
    </comment>
    <comment ref="D36" authorId="0" shapeId="0" xr:uid="{00000000-0006-0000-0300-000018000000}">
      <text>
        <r>
          <rPr>
            <sz val="9"/>
            <color indexed="81"/>
            <rFont val="Tahoma"/>
            <family val="2"/>
          </rPr>
          <t>Utilizzare la tendina per selezionare il numero di progetti valutati nell'ambito del bando pubblico descritto</t>
        </r>
      </text>
    </comment>
    <comment ref="D37" authorId="0" shapeId="0" xr:uid="{00000000-0006-0000-0300-00001900000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Carlo Borelli</author>
  </authors>
  <commentList>
    <comment ref="D7" authorId="0" shapeId="0" xr:uid="{00000000-0006-0000-0400-000001000000}">
      <text>
        <r>
          <rPr>
            <sz val="9"/>
            <color indexed="81"/>
            <rFont val="Tahoma"/>
            <family val="2"/>
          </rPr>
          <t>Campo a compilazione automatica</t>
        </r>
      </text>
    </comment>
    <comment ref="D11" authorId="0" shapeId="0" xr:uid="{00000000-0006-0000-0400-000002000000}">
      <text>
        <r>
          <rPr>
            <sz val="9"/>
            <color indexed="81"/>
            <rFont val="Tahoma"/>
            <family val="2"/>
          </rPr>
          <t>Campo a compilazione automatica</t>
        </r>
      </text>
    </comment>
    <comment ref="D12" authorId="0" shapeId="0" xr:uid="{00000000-0006-0000-0400-000003000000}">
      <text>
        <r>
          <rPr>
            <sz val="9"/>
            <color indexed="81"/>
            <rFont val="Tahoma"/>
            <family val="2"/>
          </rPr>
          <t>Campo a compilazione automatica</t>
        </r>
      </text>
    </comment>
    <comment ref="D13" authorId="0" shapeId="0" xr:uid="{00000000-0006-0000-0400-000004000000}">
      <text>
        <r>
          <rPr>
            <sz val="9"/>
            <color indexed="81"/>
            <rFont val="Tahoma"/>
            <family val="2"/>
          </rPr>
          <t>Campo a compilazione automatica</t>
        </r>
      </text>
    </comment>
    <comment ref="D14" authorId="0" shapeId="0" xr:uid="{00000000-0006-0000-0400-000005000000}">
      <text>
        <r>
          <rPr>
            <sz val="9"/>
            <color indexed="81"/>
            <rFont val="Tahoma"/>
            <family val="2"/>
          </rPr>
          <t>Campo a compilazione automatica</t>
        </r>
      </text>
    </comment>
    <comment ref="D16" authorId="0" shapeId="0" xr:uid="{00000000-0006-0000-0400-000006000000}">
      <text>
        <r>
          <rPr>
            <sz val="9"/>
            <color indexed="81"/>
            <rFont val="Tahoma"/>
            <family val="2"/>
          </rPr>
          <t>Campo a compilazione automatica</t>
        </r>
      </text>
    </comment>
    <comment ref="D17" authorId="0" shapeId="0" xr:uid="{00000000-0006-0000-0400-000007000000}">
      <text>
        <r>
          <rPr>
            <sz val="9"/>
            <color indexed="81"/>
            <rFont val="Tahoma"/>
            <family val="2"/>
          </rPr>
          <t>Campo a compilazione automatica</t>
        </r>
      </text>
    </comment>
    <comment ref="D18" authorId="0" shapeId="0" xr:uid="{00000000-0006-0000-0400-000008000000}">
      <text>
        <r>
          <rPr>
            <sz val="9"/>
            <color indexed="81"/>
            <rFont val="Tahoma"/>
            <family val="2"/>
          </rPr>
          <t>Campo a compilazione automatica</t>
        </r>
      </text>
    </comment>
    <comment ref="D19" authorId="0" shapeId="0" xr:uid="{00000000-0006-0000-0400-000009000000}">
      <text>
        <r>
          <rPr>
            <sz val="9"/>
            <color indexed="81"/>
            <rFont val="Tahoma"/>
            <family val="2"/>
          </rPr>
          <t>Campo a compilazione automatica</t>
        </r>
      </text>
    </comment>
    <comment ref="D22" authorId="0" shapeId="0" xr:uid="{00000000-0006-0000-0400-00000A00000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shapeId="0" xr:uid="{00000000-0006-0000-0400-00000B000000}">
      <text>
        <r>
          <rPr>
            <sz val="9"/>
            <color indexed="81"/>
            <rFont val="Tahoma"/>
            <family val="2"/>
          </rPr>
          <t>Campo a compilazione automatica</t>
        </r>
      </text>
    </comment>
    <comment ref="D25" authorId="0" shapeId="0" xr:uid="{00000000-0006-0000-0400-00000C000000}">
      <text>
        <r>
          <rPr>
            <sz val="9"/>
            <color indexed="81"/>
            <rFont val="Tahoma"/>
            <family val="2"/>
          </rPr>
          <t>Campo a compilazione automatica</t>
        </r>
      </text>
    </comment>
    <comment ref="D26" authorId="0" shapeId="0" xr:uid="{00000000-0006-0000-0400-00000D000000}">
      <text>
        <r>
          <rPr>
            <sz val="9"/>
            <color indexed="81"/>
            <rFont val="Tahoma"/>
            <family val="2"/>
          </rPr>
          <t>Campo a compilazione automatica</t>
        </r>
      </text>
    </comment>
    <comment ref="D27" authorId="0" shapeId="0" xr:uid="{00000000-0006-0000-0400-00000E000000}">
      <text>
        <r>
          <rPr>
            <sz val="9"/>
            <color indexed="81"/>
            <rFont val="Tahoma"/>
            <family val="2"/>
          </rPr>
          <t>Campo a compilazione automatica</t>
        </r>
      </text>
    </comment>
    <comment ref="D28" authorId="0" shapeId="0" xr:uid="{00000000-0006-0000-0400-00000F000000}">
      <text>
        <r>
          <rPr>
            <sz val="9"/>
            <color indexed="81"/>
            <rFont val="Tahoma"/>
            <family val="2"/>
          </rPr>
          <t>Campo a compilazione automatica</t>
        </r>
      </text>
    </comment>
    <comment ref="D29" authorId="0" shapeId="0" xr:uid="{00000000-0006-0000-0400-000010000000}">
      <text>
        <r>
          <rPr>
            <sz val="9"/>
            <color indexed="81"/>
            <rFont val="Tahoma"/>
            <family val="2"/>
          </rPr>
          <t>Campo a compilazione automatica</t>
        </r>
      </text>
    </comment>
    <comment ref="D30" authorId="0" shapeId="0" xr:uid="{00000000-0006-0000-0400-000011000000}">
      <text>
        <r>
          <rPr>
            <sz val="9"/>
            <color indexed="81"/>
            <rFont val="Tahoma"/>
            <family val="2"/>
          </rPr>
          <t>Campo a compilazione automatica</t>
        </r>
      </text>
    </comment>
    <comment ref="D31" authorId="0" shapeId="0" xr:uid="{00000000-0006-0000-0400-000012000000}">
      <text>
        <r>
          <rPr>
            <sz val="9"/>
            <color indexed="81"/>
            <rFont val="Tahoma"/>
            <family val="2"/>
          </rPr>
          <t>Campo a compilazione automatica</t>
        </r>
      </text>
    </comment>
    <comment ref="D32" authorId="0" shapeId="0" xr:uid="{00000000-0006-0000-0400-000013000000}">
      <text>
        <r>
          <rPr>
            <sz val="9"/>
            <color indexed="81"/>
            <rFont val="Tahoma"/>
            <family val="2"/>
          </rPr>
          <t>Campo a compilazione automatica</t>
        </r>
      </text>
    </comment>
    <comment ref="D33" authorId="0" shapeId="0" xr:uid="{00000000-0006-0000-0400-000014000000}">
      <text>
        <r>
          <rPr>
            <sz val="9"/>
            <color indexed="81"/>
            <rFont val="Tahoma"/>
            <family val="2"/>
          </rPr>
          <t>Campo a compilazione automatica</t>
        </r>
      </text>
    </comment>
    <comment ref="D35" authorId="0" shapeId="0" xr:uid="{00000000-0006-0000-0400-00001500000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shapeId="0" xr:uid="{00000000-0006-0000-0400-000016000000}">
      <text>
        <r>
          <rPr>
            <sz val="9"/>
            <color indexed="81"/>
            <rFont val="Tahoma"/>
            <family val="2"/>
          </rPr>
          <t>Campo a compilazione automatica</t>
        </r>
      </text>
    </comment>
    <comment ref="D40" authorId="0" shapeId="0" xr:uid="{00000000-0006-0000-0400-000017000000}">
      <text>
        <r>
          <rPr>
            <sz val="9"/>
            <color indexed="81"/>
            <rFont val="Tahoma"/>
            <family val="2"/>
          </rPr>
          <t>Campo a compilazione automatica</t>
        </r>
      </text>
    </comment>
    <comment ref="D41" authorId="0" shapeId="0" xr:uid="{00000000-0006-0000-0400-000018000000}">
      <text>
        <r>
          <rPr>
            <sz val="9"/>
            <color indexed="81"/>
            <rFont val="Tahoma"/>
            <family val="2"/>
          </rPr>
          <t>Campo a compilazione automatica</t>
        </r>
      </text>
    </comment>
    <comment ref="D42" authorId="0" shapeId="0" xr:uid="{00000000-0006-0000-0400-000019000000}">
      <text>
        <r>
          <rPr>
            <sz val="9"/>
            <color indexed="81"/>
            <rFont val="Tahoma"/>
            <family val="2"/>
          </rPr>
          <t>Campo a compilazione automatica</t>
        </r>
      </text>
    </comment>
    <comment ref="D44" authorId="0" shapeId="0" xr:uid="{00000000-0006-0000-0400-00001A000000}">
      <text>
        <r>
          <rPr>
            <sz val="9"/>
            <color indexed="81"/>
            <rFont val="Tahoma"/>
            <family val="2"/>
          </rPr>
          <t>Campo a compilazione automatica</t>
        </r>
      </text>
    </comment>
    <comment ref="D45" authorId="0" shapeId="0" xr:uid="{00000000-0006-0000-0400-00001B000000}">
      <text>
        <r>
          <rPr>
            <sz val="9"/>
            <color indexed="81"/>
            <rFont val="Tahoma"/>
            <family val="2"/>
          </rPr>
          <t>Campo a compilazione automatica</t>
        </r>
      </text>
    </comment>
    <comment ref="D46" authorId="0" shapeId="0" xr:uid="{00000000-0006-0000-0400-00001C000000}">
      <text>
        <r>
          <rPr>
            <sz val="9"/>
            <color indexed="81"/>
            <rFont val="Tahoma"/>
            <family val="2"/>
          </rPr>
          <t>Campo a compilazione automatica</t>
        </r>
      </text>
    </comment>
    <comment ref="D47" authorId="0" shapeId="0" xr:uid="{00000000-0006-0000-0400-00001D000000}">
      <text>
        <r>
          <rPr>
            <sz val="9"/>
            <color indexed="81"/>
            <rFont val="Tahoma"/>
            <family val="2"/>
          </rPr>
          <t>Campo a compilazione automatica</t>
        </r>
      </text>
    </comment>
    <comment ref="D50" authorId="0" shapeId="0" xr:uid="{00000000-0006-0000-0400-00001E00000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shapeId="0" xr:uid="{00000000-0006-0000-0400-00001F000000}">
      <text>
        <r>
          <rPr>
            <sz val="9"/>
            <color indexed="81"/>
            <rFont val="Tahoma"/>
            <family val="2"/>
          </rPr>
          <t>Campo a compilazione automatica</t>
        </r>
      </text>
    </comment>
    <comment ref="D53" authorId="0" shapeId="0" xr:uid="{00000000-0006-0000-0400-000020000000}">
      <text>
        <r>
          <rPr>
            <sz val="9"/>
            <color indexed="81"/>
            <rFont val="Tahoma"/>
            <family val="2"/>
          </rPr>
          <t>Campo a compilazione automatica</t>
        </r>
      </text>
    </comment>
    <comment ref="D54" authorId="0" shapeId="0" xr:uid="{00000000-0006-0000-0400-000021000000}">
      <text>
        <r>
          <rPr>
            <sz val="9"/>
            <color indexed="81"/>
            <rFont val="Tahoma"/>
            <family val="2"/>
          </rPr>
          <t>Campo a compilazione automatica</t>
        </r>
      </text>
    </comment>
    <comment ref="D55" authorId="0" shapeId="0" xr:uid="{00000000-0006-0000-0400-000022000000}">
      <text>
        <r>
          <rPr>
            <sz val="9"/>
            <color indexed="81"/>
            <rFont val="Tahoma"/>
            <family val="2"/>
          </rPr>
          <t>Campo a compilazione automatica</t>
        </r>
      </text>
    </comment>
    <comment ref="D56" authorId="0" shapeId="0" xr:uid="{00000000-0006-0000-0400-000023000000}">
      <text>
        <r>
          <rPr>
            <sz val="9"/>
            <color indexed="81"/>
            <rFont val="Tahoma"/>
            <family val="2"/>
          </rPr>
          <t>Campo a compilazione automatica</t>
        </r>
      </text>
    </comment>
    <comment ref="D57" authorId="0" shapeId="0" xr:uid="{00000000-0006-0000-0400-000024000000}">
      <text>
        <r>
          <rPr>
            <sz val="9"/>
            <color indexed="81"/>
            <rFont val="Tahoma"/>
            <family val="2"/>
          </rPr>
          <t>Campo a compilazione automatica</t>
        </r>
      </text>
    </comment>
    <comment ref="D58" authorId="0" shapeId="0" xr:uid="{00000000-0006-0000-0400-000025000000}">
      <text>
        <r>
          <rPr>
            <sz val="9"/>
            <color indexed="81"/>
            <rFont val="Tahoma"/>
            <family val="2"/>
          </rPr>
          <t>Campo a compilazione automatica</t>
        </r>
      </text>
    </comment>
    <comment ref="D59" authorId="0" shapeId="0" xr:uid="{00000000-0006-0000-0400-000026000000}">
      <text>
        <r>
          <rPr>
            <sz val="9"/>
            <color indexed="81"/>
            <rFont val="Tahoma"/>
            <family val="2"/>
          </rPr>
          <t>Campo a compilazione automatica</t>
        </r>
      </text>
    </comment>
    <comment ref="D60" authorId="0" shapeId="0" xr:uid="{00000000-0006-0000-0400-000027000000}">
      <text>
        <r>
          <rPr>
            <sz val="9"/>
            <color indexed="81"/>
            <rFont val="Tahoma"/>
            <family val="2"/>
          </rPr>
          <t>Campo a compilazione automatica</t>
        </r>
      </text>
    </comment>
    <comment ref="D61" authorId="0" shapeId="0" xr:uid="{00000000-0006-0000-0400-000028000000}">
      <text>
        <r>
          <rPr>
            <sz val="9"/>
            <color indexed="81"/>
            <rFont val="Tahoma"/>
            <family val="2"/>
          </rPr>
          <t>Campo a compilazione automatica</t>
        </r>
      </text>
    </comment>
    <comment ref="D64" authorId="0" shapeId="0" xr:uid="{00000000-0006-0000-0400-00002900000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<sst xmlns="http://schemas.openxmlformats.org/spreadsheetml/2006/main" count="1015" uniqueCount="751">
  <si>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</si>
  <si>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</si>
  <si>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</si>
  <si>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</si>
  <si>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</si>
  <si>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</si>
  <si>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</si>
  <si>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</si>
  <si>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</si>
  <si>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</si>
  <si>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</si>
  <si>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</si>
  <si>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</si>
  <si>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</si>
  <si>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</si>
  <si>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</si>
  <si>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</si>
  <si>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</si>
  <si>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</si>
  <si>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</si>
  <si>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</si>
  <si>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</si>
  <si>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</si>
  <si>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</si>
  <si>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</si>
  <si>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</si>
  <si>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</si>
  <si>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</si>
  <si>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</si>
  <si>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</si>
  <si>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</si>
  <si>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</si>
  <si>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</si>
  <si>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</si>
  <si>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</si>
  <si>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</si>
  <si>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</si>
  <si>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</si>
  <si>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</si>
  <si>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</si>
  <si>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</si>
  <si>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</si>
  <si>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</si>
  <si>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</si>
  <si>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</si>
  <si>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</si>
  <si>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</si>
  <si>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</si>
  <si>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</si>
  <si>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</si>
  <si>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</si>
  <si>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</si>
  <si>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</si>
  <si>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</si>
  <si>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</si>
  <si>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</si>
  <si>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</si>
  <si>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</si>
  <si>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</si>
  <si>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</si>
  <si>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</si>
  <si>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</si>
  <si>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</si>
  <si>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</si>
  <si>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</si>
  <si>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</si>
  <si>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</si>
  <si>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</si>
  <si>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</si>
  <si>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</si>
  <si>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</si>
  <si>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</si>
  <si>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</si>
  <si>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</si>
  <si>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</si>
  <si>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</si>
  <si>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</si>
  <si>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</si>
  <si>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</si>
  <si>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</si>
  <si>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</si>
  <si>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</si>
  <si>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</si>
  <si>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</si>
  <si>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</si>
  <si>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</si>
  <si>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</si>
  <si>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</si>
  <si>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</si>
  <si>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</si>
  <si>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</si>
  <si>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</si>
  <si>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</si>
  <si>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</si>
  <si>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</si>
  <si>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</si>
  <si>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</si>
  <si>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</si>
  <si>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</si>
  <si>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</si>
  <si>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theme="1"/>
        <rFont val="Arial"/>
        <family val="2"/>
      </rPr>
      <t>(sigla)</t>
    </r>
  </si>
  <si>
    <r>
      <t xml:space="preserve">Data di nascita </t>
    </r>
    <r>
      <rPr>
        <b/>
        <i/>
        <sz val="10"/>
        <color theme="1"/>
        <rFont val="Arial"/>
        <family val="2"/>
      </rPr>
      <t>(gg/mm/aaaa)</t>
    </r>
  </si>
  <si>
    <r>
      <t xml:space="preserve">Provincia di residenza </t>
    </r>
    <r>
      <rPr>
        <b/>
        <i/>
        <sz val="10"/>
        <color theme="1"/>
        <rFont val="Arial"/>
        <family val="2"/>
      </rPr>
      <t>(sigla)</t>
    </r>
  </si>
  <si>
    <r>
      <t xml:space="preserve">Provincia di domicilio </t>
    </r>
    <r>
      <rPr>
        <b/>
        <i/>
        <sz val="10"/>
        <color theme="1"/>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</si>
  <si>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</si>
  <si>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</si>
  <si>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</si>
  <si>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</si>
  <si>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</si>
  <si>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</si>
  <si>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</si>
  <si>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</si>
  <si>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</si>
  <si>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</si>
  <si>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</si>
  <si>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</si>
  <si>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</si>
  <si>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</si>
  <si>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</si>
  <si>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</si>
  <si>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</si>
  <si>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</si>
  <si>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</si>
  <si>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</si>
  <si>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</si>
  <si>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</si>
  <si>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</si>
  <si>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</si>
  <si>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</si>
  <si>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</si>
  <si>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</si>
  <si>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</si>
  <si>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</si>
  <si>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</si>
  <si>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</si>
  <si>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</si>
  <si>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</si>
  <si>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</si>
  <si>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</si>
  <si>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</si>
  <si>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</si>
  <si>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</si>
  <si>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</si>
  <si>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</si>
  <si>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</si>
  <si>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</si>
  <si>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</si>
  <si>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</si>
  <si>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</si>
  <si>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</si>
  <si>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</si>
  <si>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</si>
  <si>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</si>
  <si>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</si>
  <si>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</si>
  <si>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</si>
  <si>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</si>
  <si>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</si>
  <si>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</si>
  <si>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</si>
  <si>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</si>
  <si>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</si>
  <si>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</si>
  <si>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</si>
  <si>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</si>
  <si>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</si>
  <si>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</si>
  <si>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</si>
  <si>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</si>
  <si>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</si>
  <si>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</si>
  <si>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</si>
  <si>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</si>
  <si>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</si>
  <si>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</si>
  <si>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</si>
  <si>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</si>
  <si>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</si>
  <si>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</si>
  <si>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</si>
  <si>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</si>
  <si>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</si>
  <si>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</si>
  <si>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</si>
  <si>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</si>
  <si>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</si>
  <si>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</si>
  <si>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</si>
  <si>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</si>
  <si>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</si>
  <si>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</si>
  <si>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</si>
  <si>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</si>
  <si>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</si>
  <si>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</si>
  <si>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</si>
  <si>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</si>
  <si>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</si>
  <si>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</si>
  <si>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</si>
  <si>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</si>
  <si>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</si>
  <si>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</si>
  <si>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</si>
  <si>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</si>
  <si>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</si>
  <si>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</si>
  <si>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</si>
  <si>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</si>
  <si>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</si>
  <si>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</si>
  <si>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</si>
  <si>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</si>
  <si>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</si>
  <si>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</si>
  <si>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</si>
  <si>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</si>
  <si>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</si>
  <si>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</si>
  <si>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</si>
  <si>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</si>
  <si>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</si>
  <si>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</si>
  <si>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</si>
  <si>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</si>
  <si>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</si>
  <si>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</si>
  <si>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</si>
  <si>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</si>
  <si>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</si>
  <si>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</si>
  <si>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</si>
  <si>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</si>
  <si>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</si>
  <si>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</si>
  <si>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</si>
  <si>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</si>
  <si>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</si>
  <si>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</si>
  <si>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</si>
  <si>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</si>
  <si>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</si>
  <si>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</si>
  <si>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</si>
  <si>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</si>
  <si>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</si>
  <si>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</si>
  <si>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</si>
  <si>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</si>
  <si>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</si>
  <si>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</si>
  <si>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</si>
  <si>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</si>
  <si>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</si>
  <si>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</si>
  <si>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</si>
  <si>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</si>
  <si>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</si>
  <si>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</si>
  <si>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</si>
  <si>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</si>
  <si>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</si>
  <si>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</si>
  <si>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</si>
  <si>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</si>
  <si>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</si>
  <si>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</si>
  <si>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</si>
  <si>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</si>
  <si>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</si>
  <si>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</si>
  <si>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</si>
  <si>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</si>
  <si>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</si>
  <si>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</si>
  <si>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</si>
  <si>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</si>
  <si>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</si>
  <si>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</si>
  <si>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</si>
  <si>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</si>
  <si>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</si>
  <si>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</si>
  <si>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</si>
  <si>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</si>
  <si>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</si>
  <si>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</si>
  <si>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</si>
  <si>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</si>
  <si>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</si>
  <si>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</si>
  <si>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</si>
  <si>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</si>
  <si>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</si>
  <si>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</si>
  <si>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</si>
  <si>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</si>
  <si>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</si>
  <si>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</si>
  <si>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</si>
  <si>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</si>
  <si>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</si>
  <si>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</si>
  <si>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</si>
  <si>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</si>
  <si>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</si>
  <si>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</si>
  <si>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</si>
  <si>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</si>
  <si>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</si>
  <si>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</si>
  <si>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</si>
  <si>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</si>
  <si>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</si>
  <si>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</si>
  <si>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</si>
  <si>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</si>
  <si>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</si>
  <si>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</si>
  <si>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</si>
  <si>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</si>
  <si>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</si>
  <si>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</si>
  <si>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</si>
  <si>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</si>
  <si>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</si>
  <si>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</si>
  <si>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</si>
  <si>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</si>
  <si>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</si>
  <si>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</si>
  <si>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</si>
  <si>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</si>
  <si>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</si>
  <si>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</si>
  <si>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</si>
  <si>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</si>
  <si>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</si>
  <si>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</si>
  <si>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</si>
  <si>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</si>
  <si>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</si>
  <si>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</si>
  <si>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</si>
  <si>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</si>
  <si>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</si>
  <si>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</si>
  <si>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</si>
  <si>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</si>
  <si>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</si>
  <si>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</si>
  <si>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</si>
  <si>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</si>
  <si>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</si>
  <si>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</si>
  <si>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</si>
  <si>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</si>
  <si>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</si>
  <si>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</si>
  <si>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</si>
  <si>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</si>
  <si>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</si>
  <si>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</si>
  <si>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</si>
  <si>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</si>
  <si>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</si>
  <si>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</si>
  <si>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</si>
  <si>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</si>
  <si>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</si>
  <si>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</si>
  <si>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</si>
  <si>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</si>
  <si>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</si>
  <si>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</si>
  <si>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</si>
  <si>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</si>
  <si>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</si>
  <si>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</si>
  <si>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</si>
  <si>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</si>
  <si>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</si>
  <si>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</si>
  <si>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</si>
  <si>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</si>
  <si>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</si>
  <si>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</si>
  <si>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</si>
  <si>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</si>
  <si>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</si>
  <si>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</si>
  <si>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</si>
  <si>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</si>
  <si>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</si>
  <si>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</si>
  <si>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</si>
  <si>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</si>
  <si>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</si>
  <si>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</si>
  <si>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</si>
  <si>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</si>
  <si>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</si>
  <si>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</si>
  <si>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</si>
  <si>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</si>
  <si>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</si>
  <si>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</si>
  <si>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</si>
  <si>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</si>
  <si>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</si>
  <si>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</si>
  <si>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</si>
  <si>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</si>
  <si>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</si>
  <si>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</si>
  <si>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</si>
  <si>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</si>
  <si>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</si>
  <si>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</si>
  <si>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</si>
  <si>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</si>
  <si>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</si>
  <si>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</si>
  <si>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</si>
  <si>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</si>
  <si>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</si>
  <si>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</si>
  <si>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</si>
  <si>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</si>
  <si>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theme="1"/>
        <rFont val="Arial"/>
        <family val="2"/>
      </rPr>
      <t>cursus studiorum</t>
    </r>
  </si>
  <si>
    <t>Motivazioni esperienze professionali</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</si>
  <si>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</si>
  <si>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</si>
  <si>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</si>
  <si>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</si>
  <si>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</si>
  <si>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</si>
  <si>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</si>
  <si>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</si>
  <si>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</si>
  <si>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</si>
  <si>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</si>
  <si>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</si>
  <si>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</si>
  <si>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</si>
  <si>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</si>
  <si>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</si>
  <si>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</si>
  <si>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</si>
  <si>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</si>
  <si>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</si>
  <si>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</si>
  <si>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</si>
  <si>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</si>
  <si>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</si>
  <si>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</si>
  <si>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</si>
  <si>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</si>
  <si>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</si>
  <si>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</si>
  <si>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</si>
  <si>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</si>
  <si>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</si>
  <si>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</si>
  <si>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</si>
  <si>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</si>
  <si>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</si>
  <si>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</si>
  <si>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</si>
  <si>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</si>
  <si>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</si>
  <si>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</si>
  <si>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</si>
  <si>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</si>
  <si>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</si>
  <si>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</si>
  <si>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</si>
  <si>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</si>
  <si>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</si>
  <si>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</si>
  <si>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</si>
  <si>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</si>
  <si>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</si>
  <si>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</si>
  <si>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</si>
  <si>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</si>
  <si>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</si>
  <si>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</si>
  <si>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</si>
  <si>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</si>
  <si>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</si>
  <si>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theme="1"/>
        <rFont val="Arial"/>
        <family val="2"/>
      </rPr>
      <t>(gg/mm/aaaa)</t>
    </r>
  </si>
  <si>
    <r>
      <t xml:space="preserve">Data fine collaborazione </t>
    </r>
    <r>
      <rPr>
        <b/>
        <i/>
        <sz val="10"/>
        <color theme="1"/>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</si>
  <si>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</si>
  <si>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</si>
  <si>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</si>
  <si>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</si>
  <si>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</si>
  <si>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</si>
  <si>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</si>
  <si>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</si>
  <si>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</si>
  <si>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</si>
  <si>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</si>
  <si>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</si>
  <si>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</si>
  <si>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</si>
  <si>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</si>
  <si>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</si>
  <si>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</si>
  <si>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</si>
  <si>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</si>
  <si>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</si>
  <si>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</si>
  <si>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</si>
  <si>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</si>
  <si>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</si>
  <si>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</si>
  <si>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</si>
  <si>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</si>
  <si>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</si>
  <si>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</si>
  <si>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</si>
  <si>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</si>
  <si>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</si>
  <si>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</si>
  <si>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</si>
  <si>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</si>
  <si>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</si>
  <si>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</si>
  <si>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</si>
  <si>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</si>
  <si>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</si>
  <si>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</si>
  <si>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</si>
  <si>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</si>
  <si>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</si>
  <si>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</si>
  <si>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</si>
  <si>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</si>
  <si>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</si>
  <si>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</si>
  <si>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</si>
  <si>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</si>
  <si>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</si>
  <si>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</si>
  <si>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</si>
  <si>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</si>
  <si>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</si>
  <si>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</si>
  <si>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</si>
  <si>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</si>
  <si>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</si>
  <si>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</si>
  <si>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</si>
  <si>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</si>
  <si>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</si>
  <si>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</si>
  <si>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theme="1"/>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</si>
  <si>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</si>
  <si>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</si>
  <si>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</si>
  <si>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</si>
  <si>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</si>
  <si>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</si>
  <si>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</si>
  <si>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</si>
  <si>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</si>
  <si>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</si>
  <si>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</si>
  <si>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</si>
  <si>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</si>
  <si>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</si>
  <si>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</si>
  <si>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</si>
  <si>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</si>
  <si>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</si>
  <si>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</si>
  <si>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</si>
  <si>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</si>
  <si>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</si>
  <si>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</si>
  <si>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</si>
  <si>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</si>
  <si>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</si>
  <si>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</si>
  <si>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</si>
  <si>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</si>
  <si>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</si>
  <si>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</si>
  <si>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</si>
  <si>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</si>
  <si>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</si>
  <si>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</si>
  <si>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</si>
  <si>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</si>
  <si>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</si>
  <si>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</si>
  <si>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</si>
  <si>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</si>
  <si>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</si>
  <si>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</si>
  <si>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</si>
  <si>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</si>
  <si>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</si>
  <si>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</si>
  <si>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</si>
  <si>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</si>
  <si>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</si>
  <si>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</si>
  <si>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</si>
  <si>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</si>
  <si>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</si>
  <si>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</si>
  <si>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</si>
  <si>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</si>
  <si>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</si>
  <si>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</si>
  <si>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</si>
  <si>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</si>
  <si>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</si>
  <si>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</si>
  <si>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</si>
  <si>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</si>
  <si>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</si>
  <si>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</si>
  <si>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</si>
  <si>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</si>
  <si>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</si>
  <si>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</si>
  <si>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</si>
  <si>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</si>
  <si>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</si>
  <si>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</si>
  <si>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</si>
  <si>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</si>
  <si>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</si>
  <si>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</si>
  <si>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</si>
  <si>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</si>
  <si>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</si>
  <si>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</si>
  <si>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</si>
  <si>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</si>
  <si>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</si>
  <si>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</si>
  <si>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</si>
  <si>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</si>
  <si>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</si>
  <si>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</si>
  <si>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</si>
  <si>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</si>
  <si>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</si>
  <si>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</si>
  <si>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</si>
  <si>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</si>
  <si>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</si>
  <si>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</si>
  <si>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gg/mm/aaaa</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</si>
  <si>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</si>
  <si>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</si>
  <si>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</si>
  <si>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</si>
  <si>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</si>
  <si>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</si>
  <si>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</si>
  <si>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</si>
  <si>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</si>
  <si>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</si>
  <si>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</si>
  <si>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</si>
  <si>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</si>
  <si>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</si>
  <si>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</si>
  <si>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</si>
  <si>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</si>
  <si>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</si>
  <si>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Michele</t>
  </si>
  <si>
    <t>Motolo</t>
  </si>
  <si>
    <t>Napoli</t>
  </si>
  <si>
    <t>NA</t>
  </si>
  <si>
    <t>Italiano</t>
  </si>
  <si>
    <t>Inglese</t>
  </si>
  <si>
    <t>Ingegneria Meccanica</t>
  </si>
  <si>
    <t>2001</t>
  </si>
  <si>
    <t>101/110</t>
  </si>
  <si>
    <t>Università degli Studi di Napoli Federico II</t>
  </si>
  <si>
    <t>Esperto della gestione dell'informazione dei dati produttivi aziendali computer based - il modello Just in time</t>
  </si>
  <si>
    <t>Gestione dell'informazione dei dati produttivi aziendali</t>
  </si>
  <si>
    <t>2004</t>
  </si>
  <si>
    <t>IAL Agenzia Formativa Friuli Venezia Giulia in collaborazione con l'Università di Udine</t>
  </si>
  <si>
    <t>/</t>
  </si>
  <si>
    <t>in corso</t>
  </si>
  <si>
    <t>NOVAFUND SPA</t>
  </si>
  <si>
    <t>Consulenza sugli strumenti di finanza innovativa</t>
  </si>
  <si>
    <t>CRB Software Division Srl</t>
  </si>
  <si>
    <t>01/2004</t>
  </si>
  <si>
    <t>03/2006</t>
  </si>
  <si>
    <t>EIDON Ricerca Sviluppo Documentazione SPA</t>
  </si>
  <si>
    <t>Udine</t>
  </si>
  <si>
    <t>UD</t>
  </si>
  <si>
    <t>Sviluppo e gestione progetti di ricerca e sviluppo</t>
  </si>
  <si>
    <t>09/2002</t>
  </si>
  <si>
    <t>11/2003</t>
  </si>
  <si>
    <t>CTP Company Trafili Production Srl</t>
  </si>
  <si>
    <t>Avellino</t>
  </si>
  <si>
    <t>AV</t>
  </si>
  <si>
    <t xml:space="preserve">Produzione di conduttori elettrici in rame, alluminio e sue leghe e prodotti per saldatura (tig/mig) in metalli non ferrosi per l'industria metalmeccanica.  </t>
  </si>
  <si>
    <t>Produzione conduttori elettrici</t>
  </si>
  <si>
    <t>Attività di R&amp;D nei settori dell'ingegneria di processo e prodotto, dell'informatica</t>
  </si>
  <si>
    <t>Application Engineer Responsabile S-Lab 
Responsabilità nella supervisione, controllo e gestione di progetti di ricerca area Sud, gestione prove ed elaborazioni programmi operativi su macchine ed impianti.</t>
  </si>
  <si>
    <t>EUROCERT SRL</t>
  </si>
  <si>
    <t>Macerata</t>
  </si>
  <si>
    <t>MC</t>
  </si>
  <si>
    <t>2000</t>
  </si>
  <si>
    <t>CRB Consulting Sas</t>
  </si>
  <si>
    <t>Consulenza tecnica, amministrativa e finanziaria alle PMI</t>
  </si>
  <si>
    <t>2002</t>
  </si>
  <si>
    <t>Tribunale di Napoli</t>
  </si>
  <si>
    <t>Consulente Tecnico d'Ufficio</t>
  </si>
  <si>
    <t>Innovation Manager, analisi tecnica/commerciale progetti di investimento tecnologico, consulenza tecnica 4.0 su temi manifattura avanzata, IoT, cybersecurity; fattibilità e definizione del modello funzionale della piattaforma SW prototipale per l’erogazione di servizi di corporate finance.</t>
  </si>
  <si>
    <t>Ente certificatore</t>
  </si>
  <si>
    <t>07/2002</t>
  </si>
  <si>
    <t>Libero professionista</t>
  </si>
  <si>
    <t>Consulenza piani di sicurezza</t>
  </si>
  <si>
    <t>Funzioni e responsabilità previste nella stesura di piani di sicurezza e relativi documenti di valutazioni dei rischi nel rispetto del D. Lgs. 626/94</t>
  </si>
  <si>
    <t xml:space="preserve">Consulenza per Piani di Sicurezza previsti dal D. Lgs. 626/94 in vari settori aziendali.
</t>
  </si>
  <si>
    <t>Consulenza per la rendicontazione di diversi progetti finanziati da misure del POR Campania 2000-2006 e relativa conoscenza del funzionamento dei fondi strutturali FEAOG, SFOP, FESR, FSE.</t>
  </si>
  <si>
    <t>Consulente tecnico esterno.</t>
  </si>
  <si>
    <t>Società di consulenza e sviluppo sistemi e modelli software per reperire finanziamenti e
fondi per imprese, in particolare start up innovative e PMI innovative; Consulenza strategica, finanziaria, organizzativa per l'accesso a strumenti di corporate finance; Consulenza sui modelli applicativi Industry 4.0, trasformazione digitale, applicazione di tecnologie abilitanti, soluzioni advanced manufacturing e Cyber Security.</t>
  </si>
  <si>
    <t>Application Engineer Responsabile CRB-Lab.</t>
  </si>
  <si>
    <t>Responsabile programmazione produzione e Quality Assurance.</t>
  </si>
  <si>
    <t>Primario ente notificato dal Ministero per lo Sviluppo Economico operante sull'intero territorio nazionale nel settore delle verifiche periodiche ed esami finali di ascensori.</t>
  </si>
  <si>
    <t>Consulente/verificatore e collaudatore di impianti meccanici.</t>
  </si>
  <si>
    <t>07924970630</t>
  </si>
  <si>
    <t>Gestione dei materiali e della produzione industriale - Tesi in "Leghe a memoria di forma e controllo delle vibrazioni: assorbitori di vibrazioni adattivi".</t>
  </si>
  <si>
    <t>L'Ing. Michele Motolo ha conseguito la Laurea in Ingegneria Meccanica (LAU1) nel 2001 presso l'Università degli Studi di Napoli Federico II con tesi dal titolo "Leghe a memoria di forma e controllo delle vibrazioni: assorbitori di vibrazioni adattivi". Il corso di studi ha permesso di acquisire conoscenze approfondite nei settori della meccanica applicata alle macchine, delle tecnologia meccaniche, degli impianti meccanici, dei sistemi di produzione avanzata (MA3), dei processi innovativi applicati alle attività produttive (MA1) e alla specializzazione della produzione c.d. personalizzatata per prodotti customized (MA4). 
La successiva fase formativa ha portato alla frequenza ed attestazione di un Master di II livello in gestione dell'informazione dei dati produttivi aziendali (MAS) svolto ad Udine nel 2014. Il Master ha permesso una conoscenza avanzata dei sistemi produtitvi ad alta efficienza (MA3) grazie al ricorso alle moderne tecnologie digitali.</t>
  </si>
  <si>
    <t>Responsabilità nei rapporti tecnico-commerciali relativi ad applicazioni di ingegneria industriale - gestione di progetti di ricerca (regionali, nazionali, europei). Stesura di rilievi e progetti preliminari, progetti di layout.</t>
  </si>
  <si>
    <t>Impresa privata indipendente che offre servizi di ricerca su contratto ad altre imprese, operando come partner tecnologico per tutto ciò che rigurda le tecnologie ICT.</t>
  </si>
  <si>
    <t>Espletamento di incarichi professionali su richiesta del Tribunale di Napoli inerenti consulenze tecniche con particolare riguardo in materia di estimo, impianti di servizi generali, inventari, rendicontazioni e situazioni contabili.</t>
  </si>
  <si>
    <t>2011</t>
  </si>
  <si>
    <t>Colmegna SUD S.r.l.</t>
  </si>
  <si>
    <t>Marcianise</t>
  </si>
  <si>
    <t>CE</t>
  </si>
  <si>
    <t>Trattamenti termici e termico-chimici dei metalli.</t>
  </si>
  <si>
    <t>Attività professionale volta alla promozione e diffusione delle attività svolte dal laboratorio; supporto alla ricerca di partner di ricerca prevalentemente industriali; attività di consulenza e Project Management; collaborazione alle attività di organizzazione, programmazione, supervisione e coordinamento a supporto degli organi tecnico-amministrativi del laboratorio.</t>
  </si>
  <si>
    <t>Application Engineer</t>
  </si>
  <si>
    <t>L'Ing. Michele Motolo ha conseguito la Laurea in Ingegneria Meccanica (LAU1) nel 2001 presso l'Università degli Studi di Napoli Federico II. Nel corso degli studi ha maturato conoscenze approfondite nei settori della meccanica applicata alle macchine, delle tecnologia meccaniche, della fisica tecnica, degli impianti meccanici, dell'economia ed organizzazione aziendale, dei rilievi 3D in fase di progettazione e realizzazione di manufatti (ICC1).
La successiva fase formativa ha portato alla frequenza ed attestazione di un Master di II livello in gestione dell'informazione dei dati produttivi aziendali (MAS) svolto ad Udine nel 2014. Grazie al Master ha acquisito conoscenze in tema di gestione dell'informazione dei dati produttivi aziendali computer based con focus specifico sul modello "just in time". Il Master ha permesso uno studio più approfondito dei fenomenti di digitalizzazione applicati ai settori produttivi (ICC1) compresi quelli del settore creativo moda e design (ICC4, ICC2)..</t>
  </si>
  <si>
    <t>L'Ing. Michele Motolo in qualità di socio di Novafund SpA (EP1) svolge il ruolo di progettista e consulente tecnico, fornendo un apporto importante al team di valutazione tecnica dei progetti d'innovazione e d'investimento. Riveste inoltre il ruolo di Innovation Manager nell'ambito della digitalizzazione (ICC1) dei processi produttivi delle imprese manifatturiere. Le altre esperienze professionali svolte nel corso degli anni sono state incentrate sulla gestione di progetti di ricerca nazionali e regionali negli ambiti delle applicazioni digitali per i sistemi produttivi (ICC1) come testimoniano le responsabilità di Application Engineer presso EP2, EP9, di supervisione, controllo e gestione di progetti di ricerca ed elaborazioni programmi operativi su macchine ed impianti presso EP3, di consulente per la rendicontazione di diversi progetti di R&amp;S finanziati dalla Regione Campania presso EP6, nonchè il ruolo di CTU (EP7) e di libero professionista (EP8) per lo svolgimento di incarichi in svariati settori produttivi (ICC1, ICC4, ICC2).</t>
  </si>
  <si>
    <t xml:space="preserve">L'Ing. Michele Motolo in qualità di socio di Novafund SpA (EP1) svolge il ruolo di progettista e consulente tecnico, fornendo un apporto importante nella consulenza sui modelli applicativi Industry 4.0, trasformazione digitale, applicazione di tecnologie abilitanti e soluzioni per  l'advanced manufacturing (MA1, MA3, MA4).
Riveste inoltre il ruolo di Application Engineer (EP2, EP9) per l'applicazione di processi produttivi per le imprese manifatturiere (MA3, MA4). 
Le altre esperienze professionali svolte nel corso degli anni (EP3, EP4. EP5. EP6) sono state incentrate sulla gestione di progetti di ricerca negli ambiti della manifattura avanzata (gestione di progetti di ricerca di imprese manifatturiere EP3 EP6, gestione della produzione in un'impresa metalmeccanica EP4, verifica di impianti meccanici EP5). 
Le attività professionali svolte nel corso della quasi ventennale carriera sono state sempre focalizzate sullo studio, ricerca e sviluppo di soluzioni legate ai processi produttivi sia in termini di produzioni ad alta efficienza (MA3), di produzioni personalizzate (MA4) che di innovazioni per l'advanced manufacturing (MA1). 
</t>
  </si>
  <si>
    <t>1970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</si>
</sst>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1">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lignment vertical="center"/>
    </xf>
    <xf numFmtId="49" fontId="3" fillId="0" borderId="0" xfId="0" applyNumberFormat="1" applyFont="1" applyAlignment="1">
      <alignment vertical="center"/>
    </xf>
    <xf numFmtId="49" fontId="1" fillId="2" borderId="0" xfId="0" applyNumberFormat="1" applyFont="1" applyFill="1" applyAlignment="1">
      <alignment vertical="center"/>
    </xf>
    <xf numFmtId="49" fontId="1" fillId="3" borderId="0" xfId="0" applyNumberFormat="1" applyFont="1" applyFill="1" applyAlignment="1">
      <alignment vertical="center"/>
    </xf>
    <xf numFmtId="49" fontId="1" fillId="4" borderId="0" xfId="0" applyNumberFormat="1" applyFont="1" applyFill="1" applyAlignment="1">
      <alignment vertical="center"/>
    </xf>
    <xf numFmtId="49" fontId="5" fillId="0" borderId="0" xfId="0" applyNumberFormat="1" applyFont="1" applyAlignment="1">
      <alignment horizontal="center" vertical="center"/>
    </xf>
    <xf numFmtId="49" fontId="1" fillId="4" borderId="1" xfId="0" applyNumberFormat="1" applyFont="1" applyFill="1" applyBorder="1" applyAlignment="1">
      <alignment vertical="center"/>
    </xf>
    <xf numFmtId="0" fontId="5" fillId="0" borderId="0" xfId="0" applyFont="1" applyAlignment="1">
      <alignment horizontal="center" vertical="center"/>
    </xf>
    <xf numFmtId="0" fontId="1" fillId="2" borderId="1" xfId="0" applyFont="1" applyFill="1" applyBorder="1" applyAlignment="1" applyProtection="1">
      <alignment vertical="top" wrapText="1"/>
      <protection locked="0"/>
    </xf>
    <xf numFmtId="0" fontId="1" fillId="3" borderId="1" xfId="0" applyFont="1" applyFill="1" applyBorder="1" applyAlignment="1" applyProtection="1">
      <alignment vertical="top" wrapText="1"/>
      <protection locked="0"/>
    </xf>
    <xf numFmtId="49" fontId="5" fillId="0" borderId="0" xfId="0" applyNumberFormat="1" applyFont="1" applyAlignment="1">
      <alignment horizontal="center" vertical="top"/>
    </xf>
    <xf numFmtId="49" fontId="1" fillId="0" borderId="0" xfId="0" applyNumberFormat="1" applyFont="1" applyAlignment="1">
      <alignment vertical="top"/>
    </xf>
    <xf numFmtId="49" fontId="3" fillId="0" borderId="0" xfId="0" applyNumberFormat="1" applyFont="1" applyAlignment="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Alignment="1">
      <alignment vertical="top" wrapText="1"/>
    </xf>
    <xf numFmtId="0" fontId="1" fillId="0" borderId="0" xfId="0" applyFont="1" applyAlignment="1">
      <alignment vertical="top"/>
    </xf>
    <xf numFmtId="49" fontId="8" fillId="0" borderId="0" xfId="0" applyNumberFormat="1" applyFont="1" applyAlignment="1">
      <alignment vertical="center"/>
    </xf>
    <xf numFmtId="14" fontId="1" fillId="3" borderId="1" xfId="0" applyNumberFormat="1" applyFont="1" applyFill="1" applyBorder="1" applyAlignment="1" applyProtection="1">
      <alignment horizontal="right" vertical="center"/>
      <protection locked="0"/>
    </xf>
    <xf numFmtId="14" fontId="1" fillId="2"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49" fontId="2" fillId="5" borderId="0" xfId="0" applyNumberFormat="1" applyFont="1" applyFill="1" applyAlignment="1">
      <alignment vertical="center"/>
    </xf>
    <xf numFmtId="0" fontId="8" fillId="0" borderId="0" xfId="0" applyFont="1" applyAlignment="1">
      <alignment horizontal="justify" vertical="center" wrapText="1"/>
    </xf>
    <xf numFmtId="0" fontId="9" fillId="0" borderId="0" xfId="0" applyFont="1" applyAlignment="1">
      <alignment vertical="center"/>
    </xf>
    <xf numFmtId="49" fontId="9" fillId="0" borderId="0" xfId="0" applyNumberFormat="1" applyFont="1" applyAlignment="1">
      <alignment vertical="center"/>
    </xf>
    <xf numFmtId="0" fontId="8" fillId="0" borderId="0" xfId="0" applyFont="1" applyAlignment="1">
      <alignment vertical="center" wrapText="1"/>
    </xf>
  </cellXfs>
  <cellStyles count="1">
    <cellStyle name="Normale" xfId="0" builtinId="0"/>
  </cellStyles>
  <dxfs count="0"/>
  <tableStyles count="0" defaultTableStyle="TableStyleMedium9"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61"/>
  <sheetViews>
    <sheetView tabSelected="1" zoomScaleNormal="100" workbookViewId="0">
      <selection activeCell="D30" sqref="D30"/>
    </sheetView>
  </sheetViews>
  <sheetFormatPr defaultColWidth="9.179687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9.1796875" style="1"/>
  </cols>
  <sheetData>
    <row r="1" spans="1:4" ht="15" customHeight="1" x14ac:dyDescent="0.35">
      <c r="A1" s="10"/>
      <c r="B1" s="5"/>
      <c r="C1" s="6" t="s">
        <v>118</v>
      </c>
      <c r="D1" s="5" t="s">
        <v>115</v>
      </c>
    </row>
    <row r="2" spans="1:4" ht="15" customHeight="1" x14ac:dyDescent="0.35">
      <c r="A2" s="10"/>
      <c r="B2" s="5"/>
      <c r="C2" s="5"/>
      <c r="D2" s="7" t="s">
        <v>116</v>
      </c>
    </row>
    <row r="3" spans="1:4" ht="15" customHeight="1" x14ac:dyDescent="0.35">
      <c r="A3" s="10"/>
      <c r="B3" s="5"/>
      <c r="C3" s="5"/>
      <c r="D3" s="8" t="s">
        <v>184</v>
      </c>
    </row>
    <row r="4" spans="1:4" ht="15" customHeight="1" x14ac:dyDescent="0.35">
      <c r="A4" s="10"/>
      <c r="B4" s="5"/>
      <c r="C4" s="5"/>
      <c r="D4" s="9" t="s">
        <v>117</v>
      </c>
    </row>
    <row r="5" spans="1:4" ht="15" customHeight="1" x14ac:dyDescent="0.35">
      <c r="A5" s="10"/>
      <c r="B5" s="5"/>
      <c r="C5" s="5"/>
      <c r="D5" s="5"/>
    </row>
    <row r="6" spans="1:4" ht="16.5" x14ac:dyDescent="0.35">
      <c r="A6" s="10"/>
      <c r="B6" s="5"/>
      <c r="C6" s="28" t="s">
        <v>207</v>
      </c>
      <c r="D6" s="28"/>
    </row>
    <row r="7" spans="1:4" ht="15" customHeight="1" x14ac:dyDescent="0.35">
      <c r="A7" s="10" t="s">
        <v>104</v>
      </c>
      <c r="B7" s="5"/>
      <c r="C7" s="6" t="s">
        <v>105</v>
      </c>
      <c r="D7" s="11" t="str">
        <f>nome&amp;" "&amp;cognome&amp;"; "&amp;codice_fiscale</f>
        <v xml:space="preserve">Michele Motolo; </v>
      </c>
    </row>
    <row r="8" spans="1:4" ht="15" customHeight="1" x14ac:dyDescent="0.35">
      <c r="A8" s="10"/>
      <c r="B8" s="5"/>
      <c r="C8" s="5"/>
      <c r="D8" s="5"/>
    </row>
    <row r="9" spans="1:4" ht="20" x14ac:dyDescent="0.35">
      <c r="A9" s="10"/>
      <c r="B9" s="5"/>
      <c r="C9" s="26" t="s">
        <v>172</v>
      </c>
      <c r="D9" s="26"/>
    </row>
    <row r="10" spans="1:4" ht="15" customHeight="1" x14ac:dyDescent="0.35">
      <c r="A10" s="10"/>
      <c r="B10" s="5"/>
      <c r="C10" s="5"/>
      <c r="D10" s="5"/>
    </row>
    <row r="11" spans="1:4" ht="15" customHeight="1" x14ac:dyDescent="0.35">
      <c r="A11" s="10" t="s">
        <v>91</v>
      </c>
      <c r="B11" s="5"/>
      <c r="C11" s="6" t="s">
        <v>60</v>
      </c>
      <c r="D11" s="3" t="s">
        <v>677</v>
      </c>
    </row>
    <row r="12" spans="1:4" ht="15" customHeight="1" x14ac:dyDescent="0.35">
      <c r="A12" s="10" t="s">
        <v>92</v>
      </c>
      <c r="B12" s="5"/>
      <c r="C12" s="6" t="s">
        <v>61</v>
      </c>
      <c r="D12" s="3" t="s">
        <v>678</v>
      </c>
    </row>
    <row r="13" spans="1:4" ht="15" customHeight="1" x14ac:dyDescent="0.35">
      <c r="A13" s="10" t="s">
        <v>93</v>
      </c>
      <c r="B13" s="5"/>
      <c r="C13" s="6" t="s">
        <v>112</v>
      </c>
      <c r="D13" s="3"/>
    </row>
    <row r="14" spans="1:4" ht="15" customHeight="1" x14ac:dyDescent="0.35">
      <c r="A14" s="10"/>
      <c r="B14" s="5"/>
      <c r="C14" s="5"/>
      <c r="D14" s="5"/>
    </row>
    <row r="15" spans="1:4" ht="15" customHeight="1" x14ac:dyDescent="0.35">
      <c r="A15" s="10" t="s">
        <v>94</v>
      </c>
      <c r="B15" s="5"/>
      <c r="C15" s="6" t="s">
        <v>62</v>
      </c>
      <c r="D15" s="3"/>
    </row>
    <row r="16" spans="1:4" ht="15" customHeight="1" x14ac:dyDescent="0.35">
      <c r="A16" s="10" t="s">
        <v>95</v>
      </c>
      <c r="B16" s="5"/>
      <c r="C16" s="6" t="s">
        <v>63</v>
      </c>
      <c r="D16" s="3" t="s">
        <v>679</v>
      </c>
    </row>
    <row r="17" spans="1:4" ht="15" customHeight="1" x14ac:dyDescent="0.35">
      <c r="A17" s="10" t="s">
        <v>96</v>
      </c>
      <c r="B17" s="5"/>
      <c r="C17" s="6" t="s">
        <v>100</v>
      </c>
      <c r="D17" s="3"/>
    </row>
    <row r="18" spans="1:4" ht="15" customHeight="1" x14ac:dyDescent="0.35">
      <c r="A18" s="10" t="s">
        <v>97</v>
      </c>
      <c r="B18" s="5"/>
      <c r="C18" s="6" t="s">
        <v>101</v>
      </c>
      <c r="D18" s="3" t="s">
        <v>750</v>
      </c>
    </row>
    <row r="19" spans="1:4" ht="15" customHeight="1" x14ac:dyDescent="0.35">
      <c r="A19" s="10"/>
      <c r="B19" s="5"/>
      <c r="C19" s="5"/>
      <c r="D19" s="5"/>
    </row>
    <row r="20" spans="1:4" ht="15" customHeight="1" x14ac:dyDescent="0.35">
      <c r="A20" s="10" t="s">
        <v>98</v>
      </c>
      <c r="B20" s="5"/>
      <c r="C20" s="6" t="s">
        <v>66</v>
      </c>
      <c r="D20" s="3"/>
    </row>
    <row r="21" spans="1:4" ht="15" customHeight="1" x14ac:dyDescent="0.35">
      <c r="A21" s="10" t="s">
        <v>99</v>
      </c>
      <c r="B21" s="5"/>
      <c r="C21" s="6" t="s">
        <v>64</v>
      </c>
      <c r="D21" s="3"/>
    </row>
    <row r="22" spans="1:4" ht="15" customHeight="1" x14ac:dyDescent="0.35">
      <c r="A22" s="10" t="s">
        <v>77</v>
      </c>
      <c r="B22" s="5"/>
      <c r="C22" s="6" t="s">
        <v>65</v>
      </c>
      <c r="D22" s="3"/>
    </row>
    <row r="23" spans="1:4" ht="15" customHeight="1" x14ac:dyDescent="0.35">
      <c r="A23" s="10" t="s">
        <v>78</v>
      </c>
      <c r="B23" s="5"/>
      <c r="C23" s="6" t="s">
        <v>102</v>
      </c>
      <c r="D23" s="3"/>
    </row>
    <row r="24" spans="1:4" ht="15" customHeight="1" x14ac:dyDescent="0.35">
      <c r="A24" s="10"/>
      <c r="B24" s="5"/>
      <c r="C24" s="5"/>
      <c r="D24" s="5"/>
    </row>
    <row r="25" spans="1:4" ht="15" customHeight="1" x14ac:dyDescent="0.35">
      <c r="A25" s="10" t="s">
        <v>79</v>
      </c>
      <c r="B25" s="5"/>
      <c r="C25" s="6" t="s">
        <v>67</v>
      </c>
      <c r="D25" s="4"/>
    </row>
    <row r="26" spans="1:4" ht="15" customHeight="1" x14ac:dyDescent="0.35">
      <c r="A26" s="10" t="s">
        <v>80</v>
      </c>
      <c r="B26" s="5"/>
      <c r="C26" s="6" t="s">
        <v>68</v>
      </c>
      <c r="D26" s="4"/>
    </row>
    <row r="27" spans="1:4" ht="15" customHeight="1" x14ac:dyDescent="0.35">
      <c r="A27" s="10" t="s">
        <v>81</v>
      </c>
      <c r="B27" s="5"/>
      <c r="C27" s="6" t="s">
        <v>69</v>
      </c>
      <c r="D27" s="4"/>
    </row>
    <row r="28" spans="1:4" ht="15" customHeight="1" x14ac:dyDescent="0.35">
      <c r="A28" s="10" t="s">
        <v>82</v>
      </c>
      <c r="B28" s="5"/>
      <c r="C28" s="6" t="s">
        <v>103</v>
      </c>
      <c r="D28" s="4"/>
    </row>
    <row r="29" spans="1:4" ht="15" customHeight="1" x14ac:dyDescent="0.35">
      <c r="A29" s="10"/>
      <c r="B29" s="5"/>
      <c r="C29" s="5"/>
      <c r="D29" s="5"/>
    </row>
    <row r="30" spans="1:4" ht="15" customHeight="1" x14ac:dyDescent="0.35">
      <c r="A30" s="10" t="s">
        <v>83</v>
      </c>
      <c r="B30" s="5"/>
      <c r="C30" s="6" t="s">
        <v>185</v>
      </c>
      <c r="D30" s="3"/>
    </row>
    <row r="31" spans="1:4" ht="15" customHeight="1" x14ac:dyDescent="0.35">
      <c r="A31" s="10" t="s">
        <v>84</v>
      </c>
      <c r="B31" s="5"/>
      <c r="C31" s="6" t="s">
        <v>670</v>
      </c>
      <c r="D31" s="3" t="s">
        <v>734</v>
      </c>
    </row>
    <row r="32" spans="1:4" ht="15" customHeight="1" x14ac:dyDescent="0.35">
      <c r="A32" s="10" t="s">
        <v>85</v>
      </c>
      <c r="B32" s="5"/>
      <c r="C32" s="6" t="s">
        <v>671</v>
      </c>
      <c r="D32" s="4"/>
    </row>
    <row r="33" spans="1:4" ht="15" customHeight="1" x14ac:dyDescent="0.35">
      <c r="A33" s="10"/>
      <c r="B33" s="5"/>
      <c r="C33" s="5"/>
      <c r="D33" s="5"/>
    </row>
    <row r="34" spans="1:4" ht="15" customHeight="1" x14ac:dyDescent="0.35">
      <c r="A34" s="10" t="s">
        <v>86</v>
      </c>
      <c r="B34" s="5"/>
      <c r="C34" s="6" t="s">
        <v>71</v>
      </c>
      <c r="D34" s="3"/>
    </row>
    <row r="35" spans="1:4" ht="15" customHeight="1" x14ac:dyDescent="0.35">
      <c r="A35" s="10" t="s">
        <v>87</v>
      </c>
      <c r="B35" s="5"/>
      <c r="C35" s="6" t="s">
        <v>72</v>
      </c>
      <c r="D35" s="3"/>
    </row>
    <row r="36" spans="1:4" ht="15" customHeight="1" x14ac:dyDescent="0.35">
      <c r="A36" s="10" t="s">
        <v>88</v>
      </c>
      <c r="B36" s="5"/>
      <c r="C36" s="6" t="s">
        <v>73</v>
      </c>
      <c r="D36" s="4"/>
    </row>
    <row r="37" spans="1:4" ht="15" customHeight="1" x14ac:dyDescent="0.35">
      <c r="A37" s="10" t="s">
        <v>89</v>
      </c>
      <c r="B37" s="5"/>
      <c r="C37" s="6" t="s">
        <v>74</v>
      </c>
      <c r="D37" s="3"/>
    </row>
    <row r="38" spans="1:4" ht="15" customHeight="1" x14ac:dyDescent="0.35">
      <c r="A38" s="10" t="s">
        <v>90</v>
      </c>
      <c r="B38" s="5"/>
      <c r="C38" s="6" t="s">
        <v>75</v>
      </c>
      <c r="D38" s="3"/>
    </row>
    <row r="39" spans="1:4" ht="15" customHeight="1" x14ac:dyDescent="0.35">
      <c r="A39" s="10"/>
      <c r="B39" s="5"/>
      <c r="C39" s="5"/>
      <c r="D39" s="5"/>
    </row>
    <row r="40" spans="1:4" ht="20" x14ac:dyDescent="0.35">
      <c r="A40" s="10"/>
      <c r="B40" s="5"/>
      <c r="C40" s="26" t="s">
        <v>173</v>
      </c>
      <c r="D40" s="26"/>
    </row>
    <row r="41" spans="1:4" ht="15" customHeight="1" x14ac:dyDescent="0.35">
      <c r="A41" s="10"/>
      <c r="B41" s="5"/>
      <c r="C41" s="5"/>
      <c r="D41" s="5"/>
    </row>
    <row r="42" spans="1:4" ht="15" customHeight="1" x14ac:dyDescent="0.35">
      <c r="A42" s="10" t="s">
        <v>106</v>
      </c>
      <c r="B42" s="5"/>
      <c r="C42" s="6" t="s">
        <v>124</v>
      </c>
      <c r="D42" s="3" t="s">
        <v>681</v>
      </c>
    </row>
    <row r="43" spans="1:4" ht="15" customHeight="1" x14ac:dyDescent="0.35">
      <c r="A43" s="10" t="s">
        <v>107</v>
      </c>
      <c r="B43" s="5"/>
      <c r="C43" s="6" t="s">
        <v>126</v>
      </c>
      <c r="D43" s="4" t="s">
        <v>682</v>
      </c>
    </row>
    <row r="44" spans="1:4" ht="15" customHeight="1" x14ac:dyDescent="0.35">
      <c r="A44" s="10" t="s">
        <v>108</v>
      </c>
      <c r="B44" s="5"/>
      <c r="C44" s="6" t="s">
        <v>127</v>
      </c>
      <c r="D44" s="4" t="s">
        <v>321</v>
      </c>
    </row>
    <row r="45" spans="1:4" ht="15" customHeight="1" x14ac:dyDescent="0.35">
      <c r="A45" s="10" t="s">
        <v>109</v>
      </c>
      <c r="B45" s="5"/>
      <c r="C45" s="6" t="s">
        <v>128</v>
      </c>
      <c r="D45" s="4"/>
    </row>
    <row r="46" spans="1:4" ht="15" customHeight="1" x14ac:dyDescent="0.35">
      <c r="A46" s="10" t="s">
        <v>110</v>
      </c>
      <c r="B46" s="5"/>
      <c r="C46" s="6" t="s">
        <v>129</v>
      </c>
      <c r="D46" s="4"/>
    </row>
    <row r="47" spans="1:4" ht="15" customHeight="1" x14ac:dyDescent="0.35">
      <c r="A47" s="10" t="s">
        <v>111</v>
      </c>
      <c r="B47" s="5"/>
      <c r="C47" s="6" t="s">
        <v>130</v>
      </c>
      <c r="D47" s="4"/>
    </row>
    <row r="48" spans="1:4" ht="15" customHeight="1" x14ac:dyDescent="0.35">
      <c r="A48" s="10" t="s">
        <v>132</v>
      </c>
      <c r="B48" s="5"/>
      <c r="C48" s="6" t="s">
        <v>131</v>
      </c>
      <c r="D48" s="4"/>
    </row>
    <row r="49" spans="1:4" ht="15" customHeight="1" x14ac:dyDescent="0.35">
      <c r="A49" s="10"/>
      <c r="B49" s="5"/>
      <c r="C49" s="5"/>
      <c r="D49" s="5"/>
    </row>
    <row r="50" spans="1:4" ht="20" x14ac:dyDescent="0.35">
      <c r="A50" s="10"/>
      <c r="B50" s="5"/>
      <c r="C50" s="26" t="s">
        <v>174</v>
      </c>
      <c r="D50" s="26"/>
    </row>
    <row r="51" spans="1:4" ht="30" customHeight="1" x14ac:dyDescent="0.35">
      <c r="A51" s="10"/>
      <c r="B51" s="5"/>
      <c r="C51" s="27" t="s">
        <v>359</v>
      </c>
      <c r="D51" s="27"/>
    </row>
    <row r="52" spans="1:4" ht="15" customHeight="1" x14ac:dyDescent="0.35">
      <c r="A52" s="10"/>
      <c r="B52" s="5"/>
      <c r="C52" s="5"/>
      <c r="D52" s="5"/>
    </row>
    <row r="53" spans="1:4" ht="15" customHeight="1" x14ac:dyDescent="0.35">
      <c r="A53" s="10" t="s">
        <v>133</v>
      </c>
      <c r="B53" s="5"/>
      <c r="C53" s="6" t="s">
        <v>353</v>
      </c>
      <c r="D53" s="3" t="s">
        <v>54</v>
      </c>
    </row>
    <row r="54" spans="1:4" ht="15" customHeight="1" x14ac:dyDescent="0.35">
      <c r="A54" s="10" t="s">
        <v>134</v>
      </c>
      <c r="B54" s="5"/>
      <c r="C54" s="6" t="s">
        <v>355</v>
      </c>
      <c r="D54" s="4" t="s">
        <v>16</v>
      </c>
    </row>
    <row r="55" spans="1:4" ht="15" customHeight="1" x14ac:dyDescent="0.35">
      <c r="A55" s="10" t="s">
        <v>135</v>
      </c>
      <c r="B55" s="5"/>
      <c r="C55" s="6" t="s">
        <v>356</v>
      </c>
      <c r="D55" s="4" t="s">
        <v>19</v>
      </c>
    </row>
    <row r="56" spans="1:4" ht="15" customHeight="1" x14ac:dyDescent="0.35">
      <c r="A56" s="10" t="s">
        <v>136</v>
      </c>
      <c r="B56" s="5"/>
      <c r="C56" s="6" t="s">
        <v>474</v>
      </c>
      <c r="D56" s="4" t="s">
        <v>17</v>
      </c>
    </row>
    <row r="57" spans="1:4" ht="15" customHeight="1" x14ac:dyDescent="0.35">
      <c r="A57" s="10"/>
      <c r="B57" s="5"/>
      <c r="C57" s="5"/>
      <c r="D57" s="5"/>
    </row>
    <row r="58" spans="1:4" ht="15" customHeight="1" x14ac:dyDescent="0.35">
      <c r="A58" s="10" t="s">
        <v>137</v>
      </c>
      <c r="B58" s="5"/>
      <c r="C58" s="6" t="s">
        <v>354</v>
      </c>
      <c r="D58" s="3" t="s">
        <v>56</v>
      </c>
    </row>
    <row r="59" spans="1:4" ht="15" customHeight="1" x14ac:dyDescent="0.35">
      <c r="A59" s="10" t="s">
        <v>138</v>
      </c>
      <c r="B59" s="5"/>
      <c r="C59" s="6" t="s">
        <v>357</v>
      </c>
      <c r="D59" s="4" t="s">
        <v>26</v>
      </c>
    </row>
    <row r="60" spans="1:4" ht="15" customHeight="1" x14ac:dyDescent="0.35">
      <c r="A60" s="10" t="s">
        <v>472</v>
      </c>
      <c r="B60" s="5"/>
      <c r="C60" s="6" t="s">
        <v>358</v>
      </c>
      <c r="D60" s="4" t="s">
        <v>28</v>
      </c>
    </row>
    <row r="61" spans="1:4" ht="15" customHeight="1" x14ac:dyDescent="0.35">
      <c r="A61" s="10" t="s">
        <v>473</v>
      </c>
      <c r="C61" s="6" t="s">
        <v>475</v>
      </c>
      <c r="D61" s="4" t="s">
        <v>29</v>
      </c>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5">
    <dataValidation type="list" allowBlank="1" showInputMessage="1" showErrorMessage="1" sqref="D13" xr:uid="{00000000-0002-0000-0000-000000000000}">
      <formula1>elenco_sesso</formula1>
    </dataValidation>
    <dataValidation type="list" allowBlank="1" showInputMessage="1" showErrorMessage="1" sqref="D44 D46 D48" xr:uid="{00000000-0002-0000-0000-000001000000}">
      <formula1>elenco_lingue</formula1>
    </dataValidation>
    <dataValidation type="list" allowBlank="1" showInputMessage="1" showErrorMessage="1" sqref="D59:D61" xr:uid="{00000000-0002-0000-0000-000002000000}">
      <formula1>INDIRECT(spec_secondaria)</formula1>
    </dataValidation>
    <dataValidation type="list" allowBlank="1" showInputMessage="1" showErrorMessage="1" sqref="D58 D53" xr:uid="{00000000-0002-0000-0000-000003000000}">
      <formula1>Macroaree</formula1>
    </dataValidation>
    <dataValidation type="list" allowBlank="1" showInputMessage="1" showErrorMessage="1" sqref="D54:D56" xr:uid="{00000000-0002-0000-0000-000005000000}">
      <formula1>INDIRECT(spec_principale)</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&amp;C&amp;"Arial,Normale"&amp;8ANAGRAFICA / PAGINA &amp;P DI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50"/>
  <sheetViews>
    <sheetView topLeftCell="A31" zoomScaleNormal="100" workbookViewId="0">
      <selection activeCell="G56" sqref="G56"/>
    </sheetView>
  </sheetViews>
  <sheetFormatPr defaultColWidth="9.179687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9.1796875" style="1"/>
  </cols>
  <sheetData>
    <row r="1" spans="1:4" ht="15" customHeight="1" x14ac:dyDescent="0.35">
      <c r="A1" s="10"/>
      <c r="B1" s="5"/>
      <c r="C1" s="6" t="s">
        <v>118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29" t="s">
        <v>208</v>
      </c>
      <c r="D6" s="29"/>
    </row>
    <row r="7" spans="1:4" ht="15" customHeight="1" x14ac:dyDescent="0.35">
      <c r="A7" s="10" t="s">
        <v>119</v>
      </c>
      <c r="B7" s="5"/>
      <c r="C7" s="6" t="s">
        <v>105</v>
      </c>
      <c r="D7" s="11" t="str">
        <f>candidatura</f>
        <v xml:space="preserve">Michele Motolo; </v>
      </c>
    </row>
    <row r="8" spans="1:4" ht="15" customHeight="1" x14ac:dyDescent="0.35">
      <c r="A8" s="10"/>
      <c r="B8" s="5"/>
      <c r="C8" s="5"/>
      <c r="D8" s="5"/>
    </row>
    <row r="9" spans="1:4" ht="20" x14ac:dyDescent="0.35">
      <c r="A9" s="10"/>
      <c r="B9" s="5"/>
      <c r="C9" s="26" t="s">
        <v>175</v>
      </c>
      <c r="D9" s="26"/>
    </row>
    <row r="10" spans="1:4" ht="15" customHeight="1" x14ac:dyDescent="0.35">
      <c r="A10" s="10"/>
      <c r="B10" s="5"/>
      <c r="C10" s="5"/>
      <c r="D10" s="5"/>
    </row>
    <row r="11" spans="1:4" ht="15" customHeight="1" x14ac:dyDescent="0.35">
      <c r="A11" s="10" t="s">
        <v>142</v>
      </c>
      <c r="B11" s="5"/>
      <c r="C11" s="6" t="s">
        <v>426</v>
      </c>
      <c r="D11" s="3" t="s">
        <v>140</v>
      </c>
    </row>
    <row r="12" spans="1:4" ht="15" customHeight="1" x14ac:dyDescent="0.35">
      <c r="A12" s="10" t="s">
        <v>147</v>
      </c>
      <c r="B12" s="5"/>
      <c r="C12" s="6" t="s">
        <v>427</v>
      </c>
      <c r="D12" s="3" t="s">
        <v>683</v>
      </c>
    </row>
    <row r="13" spans="1:4" ht="15" customHeight="1" x14ac:dyDescent="0.35">
      <c r="A13" s="10" t="s">
        <v>148</v>
      </c>
      <c r="B13" s="5"/>
      <c r="C13" s="6" t="s">
        <v>143</v>
      </c>
      <c r="D13" s="3" t="s">
        <v>684</v>
      </c>
    </row>
    <row r="14" spans="1:4" ht="15" customHeight="1" x14ac:dyDescent="0.35">
      <c r="A14" s="10" t="s">
        <v>149</v>
      </c>
      <c r="B14" s="5"/>
      <c r="C14" s="6" t="s">
        <v>144</v>
      </c>
      <c r="D14" s="3" t="s">
        <v>686</v>
      </c>
    </row>
    <row r="15" spans="1:4" ht="45" customHeight="1" x14ac:dyDescent="0.35">
      <c r="A15" s="15" t="s">
        <v>150</v>
      </c>
      <c r="B15" s="5"/>
      <c r="C15" s="17" t="s">
        <v>145</v>
      </c>
      <c r="D15" s="13" t="s">
        <v>735</v>
      </c>
    </row>
    <row r="16" spans="1:4" ht="15" customHeight="1" x14ac:dyDescent="0.35">
      <c r="A16" s="10" t="s">
        <v>151</v>
      </c>
      <c r="B16" s="5"/>
      <c r="C16" s="6" t="s">
        <v>146</v>
      </c>
      <c r="D16" s="3" t="s">
        <v>685</v>
      </c>
    </row>
    <row r="17" spans="1:4" ht="15" customHeight="1" x14ac:dyDescent="0.35">
      <c r="A17" s="10"/>
      <c r="B17" s="5"/>
      <c r="C17" s="22" t="s">
        <v>183</v>
      </c>
      <c r="D17" s="5"/>
    </row>
    <row r="18" spans="1:4" ht="15" customHeight="1" x14ac:dyDescent="0.35">
      <c r="A18" s="10" t="s">
        <v>152</v>
      </c>
      <c r="B18" s="5"/>
      <c r="C18" s="6" t="s">
        <v>500</v>
      </c>
      <c r="D18" s="4"/>
    </row>
    <row r="19" spans="1:4" ht="15" customHeight="1" x14ac:dyDescent="0.35">
      <c r="A19" s="10" t="s">
        <v>153</v>
      </c>
      <c r="B19" s="5"/>
      <c r="C19" s="6" t="s">
        <v>143</v>
      </c>
      <c r="D19" s="4"/>
    </row>
    <row r="20" spans="1:4" ht="15" customHeight="1" x14ac:dyDescent="0.35">
      <c r="A20" s="10" t="s">
        <v>154</v>
      </c>
      <c r="B20" s="5"/>
      <c r="C20" s="6" t="s">
        <v>144</v>
      </c>
      <c r="D20" s="4"/>
    </row>
    <row r="21" spans="1:4" ht="45" customHeight="1" x14ac:dyDescent="0.35">
      <c r="A21" s="15" t="s">
        <v>155</v>
      </c>
      <c r="B21" s="5"/>
      <c r="C21" s="17" t="s">
        <v>145</v>
      </c>
      <c r="D21" s="14"/>
    </row>
    <row r="22" spans="1:4" ht="15" customHeight="1" x14ac:dyDescent="0.35">
      <c r="A22" s="10"/>
      <c r="B22" s="5"/>
      <c r="C22" s="5"/>
      <c r="D22" s="5"/>
    </row>
    <row r="23" spans="1:4" ht="15" customHeight="1" x14ac:dyDescent="0.35">
      <c r="A23" s="10" t="s">
        <v>156</v>
      </c>
      <c r="B23" s="5"/>
      <c r="C23" s="6" t="s">
        <v>426</v>
      </c>
      <c r="D23" s="4"/>
    </row>
    <row r="24" spans="1:4" ht="15" customHeight="1" x14ac:dyDescent="0.35">
      <c r="A24" s="10" t="s">
        <v>157</v>
      </c>
      <c r="B24" s="5"/>
      <c r="C24" s="6" t="s">
        <v>428</v>
      </c>
      <c r="D24" s="4"/>
    </row>
    <row r="25" spans="1:4" ht="15" customHeight="1" x14ac:dyDescent="0.35">
      <c r="A25" s="10" t="s">
        <v>158</v>
      </c>
      <c r="B25" s="5"/>
      <c r="C25" s="6" t="s">
        <v>143</v>
      </c>
      <c r="D25" s="4"/>
    </row>
    <row r="26" spans="1:4" ht="15" customHeight="1" x14ac:dyDescent="0.35">
      <c r="A26" s="10" t="s">
        <v>159</v>
      </c>
      <c r="B26" s="5"/>
      <c r="C26" s="6" t="s">
        <v>144</v>
      </c>
      <c r="D26" s="4"/>
    </row>
    <row r="27" spans="1:4" ht="45" customHeight="1" x14ac:dyDescent="0.35">
      <c r="A27" s="15" t="s">
        <v>160</v>
      </c>
      <c r="B27" s="5"/>
      <c r="C27" s="17" t="s">
        <v>145</v>
      </c>
      <c r="D27" s="14"/>
    </row>
    <row r="28" spans="1:4" ht="15" customHeight="1" x14ac:dyDescent="0.35">
      <c r="A28" s="10" t="s">
        <v>161</v>
      </c>
      <c r="B28" s="5"/>
      <c r="C28" s="6" t="s">
        <v>146</v>
      </c>
      <c r="D28" s="4"/>
    </row>
    <row r="29" spans="1:4" ht="15" customHeight="1" x14ac:dyDescent="0.35">
      <c r="A29" s="10"/>
      <c r="B29" s="5"/>
      <c r="C29" s="22" t="s">
        <v>183</v>
      </c>
      <c r="D29" s="5"/>
    </row>
    <row r="30" spans="1:4" ht="15" customHeight="1" x14ac:dyDescent="0.35">
      <c r="A30" s="10" t="s">
        <v>162</v>
      </c>
      <c r="B30" s="5"/>
      <c r="C30" s="6" t="s">
        <v>501</v>
      </c>
      <c r="D30" s="4"/>
    </row>
    <row r="31" spans="1:4" ht="15" customHeight="1" x14ac:dyDescent="0.35">
      <c r="A31" s="10" t="s">
        <v>163</v>
      </c>
      <c r="B31" s="5"/>
      <c r="C31" s="6" t="s">
        <v>143</v>
      </c>
      <c r="D31" s="4"/>
    </row>
    <row r="32" spans="1:4" ht="15" customHeight="1" x14ac:dyDescent="0.35">
      <c r="A32" s="10" t="s">
        <v>164</v>
      </c>
      <c r="B32" s="5"/>
      <c r="C32" s="6" t="s">
        <v>144</v>
      </c>
      <c r="D32" s="4"/>
    </row>
    <row r="33" spans="1:4" ht="45" customHeight="1" x14ac:dyDescent="0.35">
      <c r="A33" s="15" t="s">
        <v>165</v>
      </c>
      <c r="B33" s="5"/>
      <c r="C33" s="17" t="s">
        <v>145</v>
      </c>
      <c r="D33" s="14"/>
    </row>
    <row r="34" spans="1:4" ht="15" customHeight="1" x14ac:dyDescent="0.35">
      <c r="A34" s="10"/>
      <c r="B34" s="5"/>
      <c r="C34" s="5"/>
      <c r="D34" s="5"/>
    </row>
    <row r="35" spans="1:4" ht="20" x14ac:dyDescent="0.35">
      <c r="A35" s="10"/>
      <c r="B35" s="5"/>
      <c r="C35" s="26" t="s">
        <v>176</v>
      </c>
      <c r="D35" s="26"/>
    </row>
    <row r="36" spans="1:4" ht="15" customHeight="1" x14ac:dyDescent="0.35">
      <c r="A36" s="10"/>
      <c r="B36" s="5"/>
      <c r="C36" s="5"/>
      <c r="D36" s="5"/>
    </row>
    <row r="37" spans="1:4" ht="15" customHeight="1" x14ac:dyDescent="0.35">
      <c r="A37" s="10" t="s">
        <v>167</v>
      </c>
      <c r="B37" s="5"/>
      <c r="C37" s="6" t="s">
        <v>360</v>
      </c>
      <c r="D37" s="4"/>
    </row>
    <row r="38" spans="1:4" ht="15" customHeight="1" x14ac:dyDescent="0.35">
      <c r="A38" s="10" t="s">
        <v>168</v>
      </c>
      <c r="B38" s="5"/>
      <c r="C38" s="6" t="s">
        <v>166</v>
      </c>
      <c r="D38" s="4"/>
    </row>
    <row r="39" spans="1:4" ht="15" customHeight="1" x14ac:dyDescent="0.35">
      <c r="A39" s="10" t="s">
        <v>169</v>
      </c>
      <c r="B39" s="5"/>
      <c r="C39" s="6" t="s">
        <v>144</v>
      </c>
      <c r="D39" s="4"/>
    </row>
    <row r="40" spans="1:4" ht="45" customHeight="1" x14ac:dyDescent="0.35">
      <c r="A40" s="15" t="s">
        <v>170</v>
      </c>
      <c r="B40" s="5"/>
      <c r="C40" s="17" t="s">
        <v>145</v>
      </c>
      <c r="D40" s="14"/>
    </row>
    <row r="41" spans="1:4" ht="15" customHeight="1" x14ac:dyDescent="0.35">
      <c r="A41" s="10" t="s">
        <v>171</v>
      </c>
      <c r="B41" s="5"/>
      <c r="C41" s="6" t="s">
        <v>146</v>
      </c>
      <c r="D41" s="4"/>
    </row>
    <row r="42" spans="1:4" ht="15" customHeight="1" x14ac:dyDescent="0.35">
      <c r="A42" s="10"/>
      <c r="B42" s="5"/>
      <c r="C42" s="5"/>
      <c r="D42" s="5"/>
    </row>
    <row r="43" spans="1:4" ht="20" x14ac:dyDescent="0.35">
      <c r="A43" s="10"/>
      <c r="B43" s="5"/>
      <c r="C43" s="26" t="s">
        <v>177</v>
      </c>
      <c r="D43" s="26"/>
    </row>
    <row r="44" spans="1:4" ht="15" customHeight="1" x14ac:dyDescent="0.35">
      <c r="A44" s="10"/>
      <c r="B44" s="5"/>
      <c r="C44" s="5"/>
      <c r="D44" s="5"/>
    </row>
    <row r="45" spans="1:4" ht="15" customHeight="1" x14ac:dyDescent="0.35">
      <c r="A45" s="10" t="s">
        <v>178</v>
      </c>
      <c r="B45" s="5"/>
      <c r="C45" s="6" t="s">
        <v>361</v>
      </c>
      <c r="D45" s="4" t="s">
        <v>688</v>
      </c>
    </row>
    <row r="46" spans="1:4" ht="15" customHeight="1" x14ac:dyDescent="0.35">
      <c r="A46" s="10" t="s">
        <v>179</v>
      </c>
      <c r="B46" s="5"/>
      <c r="C46" s="6" t="s">
        <v>166</v>
      </c>
      <c r="D46" s="4" t="s">
        <v>689</v>
      </c>
    </row>
    <row r="47" spans="1:4" ht="15" customHeight="1" x14ac:dyDescent="0.35">
      <c r="A47" s="10" t="s">
        <v>180</v>
      </c>
      <c r="B47" s="5"/>
      <c r="C47" s="6" t="s">
        <v>144</v>
      </c>
      <c r="D47" s="4" t="s">
        <v>690</v>
      </c>
    </row>
    <row r="48" spans="1:4" ht="45" customHeight="1" x14ac:dyDescent="0.35">
      <c r="A48" s="15" t="s">
        <v>181</v>
      </c>
      <c r="B48" s="5"/>
      <c r="C48" s="17" t="s">
        <v>145</v>
      </c>
      <c r="D48" s="14" t="s">
        <v>687</v>
      </c>
    </row>
    <row r="49" spans="1:4" ht="15" customHeight="1" x14ac:dyDescent="0.35">
      <c r="A49" s="10" t="s">
        <v>182</v>
      </c>
      <c r="B49" s="5"/>
      <c r="C49" s="6" t="s">
        <v>146</v>
      </c>
      <c r="D49" s="4" t="s">
        <v>691</v>
      </c>
    </row>
    <row r="50" spans="1:4" ht="15" customHeight="1" x14ac:dyDescent="0.35">
      <c r="A50" s="10"/>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xr:uid="{00000000-0002-0000-0100-000000000000}">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&amp;C&amp;"Arial,Normale"&amp;8CURSUS STUDIORUM / PAGINA &amp;P DI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30"/>
  <sheetViews>
    <sheetView topLeftCell="A101" zoomScaleNormal="100" workbookViewId="0">
      <selection activeCell="G56" sqref="G56"/>
    </sheetView>
  </sheetViews>
  <sheetFormatPr defaultColWidth="9.179687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9.1796875" style="1"/>
  </cols>
  <sheetData>
    <row r="1" spans="1:4" ht="15" customHeight="1" x14ac:dyDescent="0.35">
      <c r="A1" s="10"/>
      <c r="B1" s="5"/>
      <c r="C1" s="6" t="s">
        <v>118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29" t="s">
        <v>209</v>
      </c>
      <c r="D6" s="29"/>
    </row>
    <row r="7" spans="1:4" ht="15" customHeight="1" x14ac:dyDescent="0.35">
      <c r="A7" s="10" t="s">
        <v>120</v>
      </c>
      <c r="B7" s="5"/>
      <c r="C7" s="6" t="s">
        <v>105</v>
      </c>
      <c r="D7" s="11" t="str">
        <f>candidatura</f>
        <v xml:space="preserve">Michele Motolo; </v>
      </c>
    </row>
    <row r="8" spans="1:4" ht="15" customHeight="1" x14ac:dyDescent="0.35">
      <c r="A8" s="10"/>
      <c r="B8" s="5"/>
      <c r="C8" s="5"/>
      <c r="D8" s="5"/>
    </row>
    <row r="9" spans="1:4" ht="20" x14ac:dyDescent="0.35">
      <c r="A9" s="10"/>
      <c r="B9" s="5"/>
      <c r="C9" s="26" t="s">
        <v>660</v>
      </c>
      <c r="D9" s="26"/>
    </row>
    <row r="10" spans="1:4" ht="60" customHeight="1" x14ac:dyDescent="0.35">
      <c r="A10" s="10"/>
      <c r="B10" s="5"/>
      <c r="C10" s="30" t="s">
        <v>362</v>
      </c>
      <c r="D10" s="30"/>
    </row>
    <row r="11" spans="1:4" ht="15" customHeight="1" x14ac:dyDescent="0.35">
      <c r="A11" s="10"/>
      <c r="B11" s="5"/>
      <c r="C11" s="5"/>
      <c r="D11" s="5"/>
    </row>
    <row r="12" spans="1:4" ht="15" customHeight="1" x14ac:dyDescent="0.35">
      <c r="A12" s="10" t="s">
        <v>188</v>
      </c>
      <c r="B12" s="5"/>
      <c r="C12" s="6" t="s">
        <v>491</v>
      </c>
      <c r="D12" s="24">
        <v>41671</v>
      </c>
    </row>
    <row r="13" spans="1:4" ht="15" customHeight="1" x14ac:dyDescent="0.35">
      <c r="A13" s="10" t="s">
        <v>189</v>
      </c>
      <c r="B13" s="5"/>
      <c r="C13" s="6" t="s">
        <v>492</v>
      </c>
      <c r="D13" s="24" t="s">
        <v>692</v>
      </c>
    </row>
    <row r="14" spans="1:4" ht="15" customHeight="1" x14ac:dyDescent="0.35">
      <c r="A14" s="10" t="s">
        <v>190</v>
      </c>
      <c r="B14" s="5"/>
      <c r="C14" s="6" t="s">
        <v>377</v>
      </c>
      <c r="D14" s="3" t="s">
        <v>693</v>
      </c>
    </row>
    <row r="15" spans="1:4" ht="15" customHeight="1" x14ac:dyDescent="0.35">
      <c r="A15" s="10" t="s">
        <v>191</v>
      </c>
      <c r="B15" s="5"/>
      <c r="C15" s="6" t="s">
        <v>376</v>
      </c>
      <c r="D15" s="3" t="s">
        <v>679</v>
      </c>
    </row>
    <row r="16" spans="1:4" ht="15" customHeight="1" x14ac:dyDescent="0.35">
      <c r="A16" s="10" t="s">
        <v>192</v>
      </c>
      <c r="B16" s="5"/>
      <c r="C16" s="6" t="s">
        <v>558</v>
      </c>
      <c r="D16" s="3" t="s">
        <v>680</v>
      </c>
    </row>
    <row r="17" spans="1:4" ht="15" customHeight="1" x14ac:dyDescent="0.35">
      <c r="A17" s="10" t="s">
        <v>193</v>
      </c>
      <c r="B17" s="5"/>
      <c r="C17" s="6" t="s">
        <v>198</v>
      </c>
      <c r="D17" s="3" t="s">
        <v>200</v>
      </c>
    </row>
    <row r="18" spans="1:4" ht="15" customHeight="1" x14ac:dyDescent="0.35">
      <c r="A18" s="10" t="s">
        <v>194</v>
      </c>
      <c r="B18" s="5"/>
      <c r="C18" s="6" t="s">
        <v>186</v>
      </c>
      <c r="D18" s="3" t="s">
        <v>694</v>
      </c>
    </row>
    <row r="19" spans="1:4" ht="15" customHeight="1" x14ac:dyDescent="0.35">
      <c r="A19" s="10" t="s">
        <v>195</v>
      </c>
      <c r="B19" s="5"/>
      <c r="C19" s="6" t="s">
        <v>484</v>
      </c>
      <c r="D19" s="3" t="s">
        <v>486</v>
      </c>
    </row>
    <row r="20" spans="1:4" ht="15" customHeight="1" x14ac:dyDescent="0.35">
      <c r="A20" s="10" t="s">
        <v>196</v>
      </c>
      <c r="B20" s="5"/>
      <c r="C20" s="6" t="s">
        <v>488</v>
      </c>
      <c r="D20" s="3" t="s">
        <v>490</v>
      </c>
    </row>
    <row r="21" spans="1:4" s="21" customFormat="1" ht="75" customHeight="1" x14ac:dyDescent="0.35">
      <c r="A21" s="15" t="s">
        <v>211</v>
      </c>
      <c r="B21" s="16"/>
      <c r="C21" s="17" t="s">
        <v>197</v>
      </c>
      <c r="D21" s="13" t="s">
        <v>729</v>
      </c>
    </row>
    <row r="22" spans="1:4" s="21" customFormat="1" ht="45" customHeight="1" x14ac:dyDescent="0.35">
      <c r="A22" s="15" t="s">
        <v>212</v>
      </c>
      <c r="B22" s="16"/>
      <c r="C22" s="17" t="s">
        <v>187</v>
      </c>
      <c r="D22" s="13" t="s">
        <v>720</v>
      </c>
    </row>
    <row r="24" spans="1:4" ht="15" customHeight="1" x14ac:dyDescent="0.35">
      <c r="A24" s="10" t="s">
        <v>213</v>
      </c>
      <c r="B24" s="5"/>
      <c r="C24" s="6" t="s">
        <v>491</v>
      </c>
      <c r="D24" s="23">
        <v>38808</v>
      </c>
    </row>
    <row r="25" spans="1:4" ht="15" customHeight="1" x14ac:dyDescent="0.35">
      <c r="A25" s="10" t="s">
        <v>214</v>
      </c>
      <c r="B25" s="5"/>
      <c r="C25" s="6" t="s">
        <v>492</v>
      </c>
      <c r="D25" s="23" t="s">
        <v>692</v>
      </c>
    </row>
    <row r="26" spans="1:4" ht="15" customHeight="1" x14ac:dyDescent="0.35">
      <c r="A26" s="10" t="s">
        <v>215</v>
      </c>
      <c r="B26" s="5"/>
      <c r="C26" s="6" t="s">
        <v>378</v>
      </c>
      <c r="D26" s="4" t="s">
        <v>695</v>
      </c>
    </row>
    <row r="27" spans="1:4" ht="15" customHeight="1" x14ac:dyDescent="0.35">
      <c r="A27" s="10" t="s">
        <v>216</v>
      </c>
      <c r="B27" s="5"/>
      <c r="C27" s="6" t="s">
        <v>376</v>
      </c>
      <c r="D27" s="4" t="s">
        <v>679</v>
      </c>
    </row>
    <row r="28" spans="1:4" ht="15" customHeight="1" x14ac:dyDescent="0.35">
      <c r="A28" s="10" t="s">
        <v>217</v>
      </c>
      <c r="B28" s="5"/>
      <c r="C28" s="6" t="s">
        <v>558</v>
      </c>
      <c r="D28" s="4" t="s">
        <v>680</v>
      </c>
    </row>
    <row r="29" spans="1:4" ht="15" customHeight="1" x14ac:dyDescent="0.35">
      <c r="A29" s="10" t="s">
        <v>218</v>
      </c>
      <c r="B29" s="5"/>
      <c r="C29" s="6" t="s">
        <v>198</v>
      </c>
      <c r="D29" s="4" t="s">
        <v>200</v>
      </c>
    </row>
    <row r="30" spans="1:4" ht="15" customHeight="1" x14ac:dyDescent="0.35">
      <c r="A30" s="10" t="s">
        <v>219</v>
      </c>
      <c r="B30" s="5"/>
      <c r="C30" s="6" t="s">
        <v>186</v>
      </c>
      <c r="D30" s="4" t="s">
        <v>701</v>
      </c>
    </row>
    <row r="31" spans="1:4" ht="15" customHeight="1" x14ac:dyDescent="0.35">
      <c r="A31" s="10" t="s">
        <v>220</v>
      </c>
      <c r="B31" s="5"/>
      <c r="C31" s="6" t="s">
        <v>484</v>
      </c>
      <c r="D31" s="4" t="s">
        <v>486</v>
      </c>
    </row>
    <row r="32" spans="1:4" ht="15" customHeight="1" x14ac:dyDescent="0.35">
      <c r="A32" s="10" t="s">
        <v>221</v>
      </c>
      <c r="B32" s="5"/>
      <c r="C32" s="6" t="s">
        <v>488</v>
      </c>
      <c r="D32" s="4" t="s">
        <v>490</v>
      </c>
    </row>
    <row r="33" spans="1:4" s="21" customFormat="1" ht="75" customHeight="1" x14ac:dyDescent="0.35">
      <c r="A33" s="15" t="s">
        <v>222</v>
      </c>
      <c r="B33" s="16"/>
      <c r="C33" s="17" t="s">
        <v>197</v>
      </c>
      <c r="D33" s="14" t="s">
        <v>737</v>
      </c>
    </row>
    <row r="34" spans="1:4" s="21" customFormat="1" ht="45" customHeight="1" x14ac:dyDescent="0.35">
      <c r="A34" s="15" t="s">
        <v>223</v>
      </c>
      <c r="B34" s="16"/>
      <c r="C34" s="17" t="s">
        <v>187</v>
      </c>
      <c r="D34" s="14" t="s">
        <v>730</v>
      </c>
    </row>
    <row r="36" spans="1:4" ht="15" customHeight="1" x14ac:dyDescent="0.35">
      <c r="A36" s="10" t="s">
        <v>224</v>
      </c>
      <c r="B36" s="5"/>
      <c r="C36" s="6" t="s">
        <v>491</v>
      </c>
      <c r="D36" s="25" t="s">
        <v>696</v>
      </c>
    </row>
    <row r="37" spans="1:4" ht="15" customHeight="1" x14ac:dyDescent="0.35">
      <c r="A37" s="10" t="s">
        <v>225</v>
      </c>
      <c r="B37" s="5"/>
      <c r="C37" s="6" t="s">
        <v>492</v>
      </c>
      <c r="D37" s="25" t="s">
        <v>697</v>
      </c>
    </row>
    <row r="38" spans="1:4" ht="15" customHeight="1" x14ac:dyDescent="0.35">
      <c r="A38" s="10" t="s">
        <v>226</v>
      </c>
      <c r="B38" s="5"/>
      <c r="C38" s="6" t="s">
        <v>379</v>
      </c>
      <c r="D38" s="4" t="s">
        <v>698</v>
      </c>
    </row>
    <row r="39" spans="1:4" ht="15" customHeight="1" x14ac:dyDescent="0.35">
      <c r="A39" s="10" t="s">
        <v>227</v>
      </c>
      <c r="B39" s="5"/>
      <c r="C39" s="6" t="s">
        <v>376</v>
      </c>
      <c r="D39" s="4" t="s">
        <v>699</v>
      </c>
    </row>
    <row r="40" spans="1:4" ht="15" customHeight="1" x14ac:dyDescent="0.35">
      <c r="A40" s="10" t="s">
        <v>228</v>
      </c>
      <c r="B40" s="5"/>
      <c r="C40" s="6" t="s">
        <v>558</v>
      </c>
      <c r="D40" s="4" t="s">
        <v>700</v>
      </c>
    </row>
    <row r="41" spans="1:4" ht="15" customHeight="1" x14ac:dyDescent="0.35">
      <c r="A41" s="10" t="s">
        <v>229</v>
      </c>
      <c r="B41" s="5"/>
      <c r="C41" s="6" t="s">
        <v>198</v>
      </c>
      <c r="D41" s="4" t="s">
        <v>200</v>
      </c>
    </row>
    <row r="42" spans="1:4" ht="15" customHeight="1" x14ac:dyDescent="0.35">
      <c r="A42" s="10" t="s">
        <v>230</v>
      </c>
      <c r="B42" s="5"/>
      <c r="C42" s="6" t="s">
        <v>186</v>
      </c>
      <c r="D42" s="4" t="s">
        <v>709</v>
      </c>
    </row>
    <row r="43" spans="1:4" ht="15" customHeight="1" x14ac:dyDescent="0.35">
      <c r="A43" s="10" t="s">
        <v>231</v>
      </c>
      <c r="B43" s="5"/>
      <c r="C43" s="6" t="s">
        <v>484</v>
      </c>
      <c r="D43" s="4" t="s">
        <v>486</v>
      </c>
    </row>
    <row r="44" spans="1:4" ht="15" customHeight="1" x14ac:dyDescent="0.35">
      <c r="A44" s="10" t="s">
        <v>232</v>
      </c>
      <c r="B44" s="5"/>
      <c r="C44" s="6" t="s">
        <v>488</v>
      </c>
      <c r="D44" s="4" t="s">
        <v>490</v>
      </c>
    </row>
    <row r="45" spans="1:4" s="21" customFormat="1" ht="75" customHeight="1" x14ac:dyDescent="0.35">
      <c r="A45" s="15" t="s">
        <v>233</v>
      </c>
      <c r="B45" s="16"/>
      <c r="C45" s="17" t="s">
        <v>197</v>
      </c>
      <c r="D45" s="14" t="s">
        <v>738</v>
      </c>
    </row>
    <row r="46" spans="1:4" s="21" customFormat="1" ht="45" customHeight="1" x14ac:dyDescent="0.35">
      <c r="A46" s="15" t="s">
        <v>234</v>
      </c>
      <c r="B46" s="16"/>
      <c r="C46" s="17" t="s">
        <v>187</v>
      </c>
      <c r="D46" s="14" t="s">
        <v>710</v>
      </c>
    </row>
    <row r="48" spans="1:4" ht="15" customHeight="1" x14ac:dyDescent="0.35">
      <c r="A48" s="10" t="s">
        <v>235</v>
      </c>
      <c r="B48" s="5"/>
      <c r="C48" s="6" t="s">
        <v>491</v>
      </c>
      <c r="D48" s="25" t="s">
        <v>702</v>
      </c>
    </row>
    <row r="49" spans="1:4" ht="15" customHeight="1" x14ac:dyDescent="0.35">
      <c r="A49" s="10" t="s">
        <v>236</v>
      </c>
      <c r="B49" s="5"/>
      <c r="C49" s="6" t="s">
        <v>492</v>
      </c>
      <c r="D49" s="25" t="s">
        <v>703</v>
      </c>
    </row>
    <row r="50" spans="1:4" ht="15" customHeight="1" x14ac:dyDescent="0.35">
      <c r="A50" s="10" t="s">
        <v>237</v>
      </c>
      <c r="B50" s="5"/>
      <c r="C50" s="6" t="s">
        <v>380</v>
      </c>
      <c r="D50" s="4" t="s">
        <v>704</v>
      </c>
    </row>
    <row r="51" spans="1:4" ht="15" customHeight="1" x14ac:dyDescent="0.35">
      <c r="A51" s="10" t="s">
        <v>238</v>
      </c>
      <c r="B51" s="5"/>
      <c r="C51" s="6" t="s">
        <v>376</v>
      </c>
      <c r="D51" s="4" t="s">
        <v>705</v>
      </c>
    </row>
    <row r="52" spans="1:4" ht="15" customHeight="1" x14ac:dyDescent="0.35">
      <c r="A52" s="10" t="s">
        <v>239</v>
      </c>
      <c r="B52" s="5"/>
      <c r="C52" s="6" t="s">
        <v>558</v>
      </c>
      <c r="D52" s="4" t="s">
        <v>706</v>
      </c>
    </row>
    <row r="53" spans="1:4" ht="15" customHeight="1" x14ac:dyDescent="0.35">
      <c r="A53" s="10" t="s">
        <v>240</v>
      </c>
      <c r="B53" s="5"/>
      <c r="C53" s="6" t="s">
        <v>198</v>
      </c>
      <c r="D53" s="4" t="s">
        <v>199</v>
      </c>
    </row>
    <row r="54" spans="1:4" ht="15" customHeight="1" x14ac:dyDescent="0.35">
      <c r="A54" s="10" t="s">
        <v>241</v>
      </c>
      <c r="B54" s="5"/>
      <c r="C54" s="6" t="s">
        <v>186</v>
      </c>
      <c r="D54" s="4" t="s">
        <v>708</v>
      </c>
    </row>
    <row r="55" spans="1:4" ht="15" customHeight="1" x14ac:dyDescent="0.35">
      <c r="A55" s="10" t="s">
        <v>242</v>
      </c>
      <c r="B55" s="5"/>
      <c r="C55" s="6" t="s">
        <v>484</v>
      </c>
      <c r="D55" s="4" t="s">
        <v>486</v>
      </c>
    </row>
    <row r="56" spans="1:4" ht="15" customHeight="1" x14ac:dyDescent="0.35">
      <c r="A56" s="10" t="s">
        <v>243</v>
      </c>
      <c r="B56" s="5"/>
      <c r="C56" s="6" t="s">
        <v>488</v>
      </c>
      <c r="D56" s="4" t="s">
        <v>354</v>
      </c>
    </row>
    <row r="57" spans="1:4" s="21" customFormat="1" ht="75" customHeight="1" x14ac:dyDescent="0.35">
      <c r="A57" s="15" t="s">
        <v>244</v>
      </c>
      <c r="B57" s="16"/>
      <c r="C57" s="17" t="s">
        <v>197</v>
      </c>
      <c r="D57" s="14" t="s">
        <v>707</v>
      </c>
    </row>
    <row r="58" spans="1:4" s="21" customFormat="1" ht="45" customHeight="1" x14ac:dyDescent="0.35">
      <c r="A58" s="15" t="s">
        <v>245</v>
      </c>
      <c r="B58" s="16"/>
      <c r="C58" s="17" t="s">
        <v>187</v>
      </c>
      <c r="D58" s="14" t="s">
        <v>731</v>
      </c>
    </row>
    <row r="60" spans="1:4" ht="15" customHeight="1" x14ac:dyDescent="0.35">
      <c r="A60" s="10" t="s">
        <v>246</v>
      </c>
      <c r="B60" s="5"/>
      <c r="C60" s="6" t="s">
        <v>491</v>
      </c>
      <c r="D60" s="25" t="s">
        <v>722</v>
      </c>
    </row>
    <row r="61" spans="1:4" ht="15" customHeight="1" x14ac:dyDescent="0.35">
      <c r="A61" s="10" t="s">
        <v>247</v>
      </c>
      <c r="B61" s="5"/>
      <c r="C61" s="6" t="s">
        <v>492</v>
      </c>
      <c r="D61" s="25" t="s">
        <v>692</v>
      </c>
    </row>
    <row r="62" spans="1:4" ht="15" customHeight="1" x14ac:dyDescent="0.35">
      <c r="A62" s="10" t="s">
        <v>248</v>
      </c>
      <c r="B62" s="5"/>
      <c r="C62" s="6" t="s">
        <v>381</v>
      </c>
      <c r="D62" s="4" t="s">
        <v>711</v>
      </c>
    </row>
    <row r="63" spans="1:4" ht="15" customHeight="1" x14ac:dyDescent="0.35">
      <c r="A63" s="10" t="s">
        <v>249</v>
      </c>
      <c r="B63" s="5"/>
      <c r="C63" s="6" t="s">
        <v>376</v>
      </c>
      <c r="D63" s="4" t="s">
        <v>712</v>
      </c>
    </row>
    <row r="64" spans="1:4" ht="15" customHeight="1" x14ac:dyDescent="0.35">
      <c r="A64" s="10" t="s">
        <v>250</v>
      </c>
      <c r="B64" s="5"/>
      <c r="C64" s="6" t="s">
        <v>558</v>
      </c>
      <c r="D64" s="4" t="s">
        <v>713</v>
      </c>
    </row>
    <row r="65" spans="1:4" ht="15" customHeight="1" x14ac:dyDescent="0.35">
      <c r="A65" s="10" t="s">
        <v>251</v>
      </c>
      <c r="B65" s="5"/>
      <c r="C65" s="6" t="s">
        <v>198</v>
      </c>
      <c r="D65" s="4" t="s">
        <v>200</v>
      </c>
    </row>
    <row r="66" spans="1:4" ht="15" customHeight="1" x14ac:dyDescent="0.35">
      <c r="A66" s="10" t="s">
        <v>252</v>
      </c>
      <c r="B66" s="5"/>
      <c r="C66" s="6" t="s">
        <v>186</v>
      </c>
      <c r="D66" s="4" t="s">
        <v>721</v>
      </c>
    </row>
    <row r="67" spans="1:4" ht="15" customHeight="1" x14ac:dyDescent="0.35">
      <c r="A67" s="10" t="s">
        <v>253</v>
      </c>
      <c r="B67" s="5"/>
      <c r="C67" s="6" t="s">
        <v>484</v>
      </c>
      <c r="D67" s="4" t="s">
        <v>486</v>
      </c>
    </row>
    <row r="68" spans="1:4" ht="15" customHeight="1" x14ac:dyDescent="0.35">
      <c r="A68" s="10" t="s">
        <v>254</v>
      </c>
      <c r="B68" s="5"/>
      <c r="C68" s="6" t="s">
        <v>488</v>
      </c>
      <c r="D68" s="4" t="s">
        <v>354</v>
      </c>
    </row>
    <row r="69" spans="1:4" s="21" customFormat="1" ht="75" customHeight="1" x14ac:dyDescent="0.35">
      <c r="A69" s="15" t="s">
        <v>255</v>
      </c>
      <c r="B69" s="16"/>
      <c r="C69" s="17" t="s">
        <v>197</v>
      </c>
      <c r="D69" s="14" t="s">
        <v>732</v>
      </c>
    </row>
    <row r="70" spans="1:4" s="21" customFormat="1" ht="45" customHeight="1" x14ac:dyDescent="0.35">
      <c r="A70" s="15" t="s">
        <v>256</v>
      </c>
      <c r="B70" s="16"/>
      <c r="C70" s="17" t="s">
        <v>187</v>
      </c>
      <c r="D70" s="14" t="s">
        <v>733</v>
      </c>
    </row>
    <row r="72" spans="1:4" ht="15" customHeight="1" x14ac:dyDescent="0.35">
      <c r="A72" s="10" t="s">
        <v>257</v>
      </c>
      <c r="B72" s="5"/>
      <c r="C72" s="6" t="s">
        <v>491</v>
      </c>
      <c r="D72" s="25" t="s">
        <v>714</v>
      </c>
    </row>
    <row r="73" spans="1:4" ht="15" customHeight="1" x14ac:dyDescent="0.35">
      <c r="A73" s="10" t="s">
        <v>258</v>
      </c>
      <c r="B73" s="5"/>
      <c r="C73" s="6" t="s">
        <v>492</v>
      </c>
      <c r="D73" s="25" t="s">
        <v>692</v>
      </c>
    </row>
    <row r="74" spans="1:4" ht="15" customHeight="1" x14ac:dyDescent="0.35">
      <c r="A74" s="10" t="s">
        <v>259</v>
      </c>
      <c r="B74" s="5"/>
      <c r="C74" s="6" t="s">
        <v>382</v>
      </c>
      <c r="D74" s="4" t="s">
        <v>715</v>
      </c>
    </row>
    <row r="75" spans="1:4" ht="15" customHeight="1" x14ac:dyDescent="0.35">
      <c r="A75" s="10" t="s">
        <v>260</v>
      </c>
      <c r="B75" s="5"/>
      <c r="C75" s="6" t="s">
        <v>376</v>
      </c>
      <c r="D75" s="4" t="s">
        <v>679</v>
      </c>
    </row>
    <row r="76" spans="1:4" ht="15" customHeight="1" x14ac:dyDescent="0.35">
      <c r="A76" s="10" t="s">
        <v>261</v>
      </c>
      <c r="B76" s="5"/>
      <c r="C76" s="6" t="s">
        <v>558</v>
      </c>
      <c r="D76" s="4" t="s">
        <v>680</v>
      </c>
    </row>
    <row r="77" spans="1:4" ht="15" customHeight="1" x14ac:dyDescent="0.35">
      <c r="A77" s="10" t="s">
        <v>262</v>
      </c>
      <c r="B77" s="5"/>
      <c r="C77" s="6" t="s">
        <v>198</v>
      </c>
      <c r="D77" s="4" t="s">
        <v>199</v>
      </c>
    </row>
    <row r="78" spans="1:4" ht="15" customHeight="1" x14ac:dyDescent="0.35">
      <c r="A78" s="10" t="s">
        <v>263</v>
      </c>
      <c r="B78" s="5"/>
      <c r="C78" s="6" t="s">
        <v>186</v>
      </c>
      <c r="D78" s="4" t="s">
        <v>716</v>
      </c>
    </row>
    <row r="79" spans="1:4" ht="15" customHeight="1" x14ac:dyDescent="0.35">
      <c r="A79" s="10" t="s">
        <v>264</v>
      </c>
      <c r="B79" s="5"/>
      <c r="C79" s="6" t="s">
        <v>484</v>
      </c>
      <c r="D79" s="4" t="s">
        <v>486</v>
      </c>
    </row>
    <row r="80" spans="1:4" ht="15" customHeight="1" x14ac:dyDescent="0.35">
      <c r="A80" s="10" t="s">
        <v>265</v>
      </c>
      <c r="B80" s="5"/>
      <c r="C80" s="6" t="s">
        <v>488</v>
      </c>
      <c r="D80" s="4" t="s">
        <v>490</v>
      </c>
    </row>
    <row r="81" spans="1:4" s="21" customFormat="1" ht="75" customHeight="1" x14ac:dyDescent="0.35">
      <c r="A81" s="15" t="s">
        <v>266</v>
      </c>
      <c r="B81" s="16"/>
      <c r="C81" s="17" t="s">
        <v>197</v>
      </c>
      <c r="D81" s="14" t="s">
        <v>727</v>
      </c>
    </row>
    <row r="82" spans="1:4" s="21" customFormat="1" ht="45" customHeight="1" x14ac:dyDescent="0.35">
      <c r="A82" s="15" t="s">
        <v>267</v>
      </c>
      <c r="B82" s="16"/>
      <c r="C82" s="17" t="s">
        <v>187</v>
      </c>
      <c r="D82" s="14" t="s">
        <v>728</v>
      </c>
    </row>
    <row r="84" spans="1:4" ht="15" customHeight="1" x14ac:dyDescent="0.35">
      <c r="A84" s="10" t="s">
        <v>268</v>
      </c>
      <c r="B84" s="5"/>
      <c r="C84" s="6" t="s">
        <v>491</v>
      </c>
      <c r="D84" s="25" t="s">
        <v>717</v>
      </c>
    </row>
    <row r="85" spans="1:4" ht="15" customHeight="1" x14ac:dyDescent="0.35">
      <c r="A85" s="10" t="s">
        <v>269</v>
      </c>
      <c r="B85" s="5"/>
      <c r="C85" s="6" t="s">
        <v>492</v>
      </c>
      <c r="D85" s="25" t="s">
        <v>692</v>
      </c>
    </row>
    <row r="86" spans="1:4" ht="15" customHeight="1" x14ac:dyDescent="0.35">
      <c r="A86" s="10" t="s">
        <v>270</v>
      </c>
      <c r="B86" s="5"/>
      <c r="C86" s="6" t="s">
        <v>383</v>
      </c>
      <c r="D86" s="4" t="s">
        <v>718</v>
      </c>
    </row>
    <row r="87" spans="1:4" ht="15" customHeight="1" x14ac:dyDescent="0.35">
      <c r="A87" s="10" t="s">
        <v>271</v>
      </c>
      <c r="B87" s="5"/>
      <c r="C87" s="6" t="s">
        <v>376</v>
      </c>
      <c r="D87" s="4" t="s">
        <v>679</v>
      </c>
    </row>
    <row r="88" spans="1:4" ht="15" customHeight="1" x14ac:dyDescent="0.35">
      <c r="A88" s="10" t="s">
        <v>272</v>
      </c>
      <c r="B88" s="5"/>
      <c r="C88" s="6" t="s">
        <v>558</v>
      </c>
      <c r="D88" s="4" t="s">
        <v>680</v>
      </c>
    </row>
    <row r="89" spans="1:4" ht="15" customHeight="1" x14ac:dyDescent="0.35">
      <c r="A89" s="10" t="s">
        <v>273</v>
      </c>
      <c r="B89" s="5"/>
      <c r="C89" s="6" t="s">
        <v>198</v>
      </c>
      <c r="D89" s="4" t="s">
        <v>205</v>
      </c>
    </row>
    <row r="90" spans="1:4" ht="15" customHeight="1" x14ac:dyDescent="0.35">
      <c r="A90" s="10" t="s">
        <v>274</v>
      </c>
      <c r="B90" s="5"/>
      <c r="C90" s="6" t="s">
        <v>186</v>
      </c>
      <c r="D90" s="4" t="s">
        <v>718</v>
      </c>
    </row>
    <row r="91" spans="1:4" ht="15" customHeight="1" x14ac:dyDescent="0.35">
      <c r="A91" s="10" t="s">
        <v>275</v>
      </c>
      <c r="B91" s="5"/>
      <c r="C91" s="6" t="s">
        <v>484</v>
      </c>
      <c r="D91" s="4" t="s">
        <v>486</v>
      </c>
    </row>
    <row r="92" spans="1:4" ht="15" customHeight="1" x14ac:dyDescent="0.35">
      <c r="A92" s="10" t="s">
        <v>276</v>
      </c>
      <c r="B92" s="5"/>
      <c r="C92" s="6" t="s">
        <v>488</v>
      </c>
      <c r="D92" s="4" t="s">
        <v>490</v>
      </c>
    </row>
    <row r="93" spans="1:4" s="21" customFormat="1" ht="75" customHeight="1" x14ac:dyDescent="0.35">
      <c r="A93" s="15" t="s">
        <v>277</v>
      </c>
      <c r="B93" s="16"/>
      <c r="C93" s="17" t="s">
        <v>197</v>
      </c>
      <c r="D93" s="14" t="s">
        <v>739</v>
      </c>
    </row>
    <row r="94" spans="1:4" s="21" customFormat="1" ht="45" customHeight="1" x14ac:dyDescent="0.35">
      <c r="A94" s="15" t="s">
        <v>278</v>
      </c>
      <c r="B94" s="16"/>
      <c r="C94" s="17" t="s">
        <v>187</v>
      </c>
      <c r="D94" s="14" t="s">
        <v>719</v>
      </c>
    </row>
    <row r="96" spans="1:4" ht="15" customHeight="1" x14ac:dyDescent="0.35">
      <c r="A96" s="10" t="s">
        <v>279</v>
      </c>
      <c r="B96" s="5"/>
      <c r="C96" s="6" t="s">
        <v>491</v>
      </c>
      <c r="D96" s="25" t="s">
        <v>684</v>
      </c>
    </row>
    <row r="97" spans="1:4" ht="15" customHeight="1" x14ac:dyDescent="0.35">
      <c r="A97" s="10" t="s">
        <v>280</v>
      </c>
      <c r="B97" s="5"/>
      <c r="C97" s="6" t="s">
        <v>492</v>
      </c>
      <c r="D97" s="25" t="s">
        <v>692</v>
      </c>
    </row>
    <row r="98" spans="1:4" ht="15" customHeight="1" x14ac:dyDescent="0.35">
      <c r="A98" s="10" t="s">
        <v>281</v>
      </c>
      <c r="B98" s="5"/>
      <c r="C98" s="6" t="s">
        <v>384</v>
      </c>
      <c r="D98" s="4" t="s">
        <v>723</v>
      </c>
    </row>
    <row r="99" spans="1:4" ht="15" customHeight="1" x14ac:dyDescent="0.35">
      <c r="A99" s="10" t="s">
        <v>282</v>
      </c>
      <c r="B99" s="5"/>
      <c r="C99" s="6" t="s">
        <v>376</v>
      </c>
      <c r="D99" s="4" t="s">
        <v>679</v>
      </c>
    </row>
    <row r="100" spans="1:4" ht="15" customHeight="1" x14ac:dyDescent="0.35">
      <c r="A100" s="10" t="s">
        <v>283</v>
      </c>
      <c r="B100" s="5"/>
      <c r="C100" s="6" t="s">
        <v>558</v>
      </c>
      <c r="D100" s="4" t="s">
        <v>680</v>
      </c>
    </row>
    <row r="101" spans="1:4" ht="15" customHeight="1" x14ac:dyDescent="0.35">
      <c r="A101" s="10" t="s">
        <v>284</v>
      </c>
      <c r="B101" s="5"/>
      <c r="C101" s="6" t="s">
        <v>198</v>
      </c>
      <c r="D101" s="4" t="s">
        <v>199</v>
      </c>
    </row>
    <row r="102" spans="1:4" ht="15" customHeight="1" x14ac:dyDescent="0.35">
      <c r="A102" s="10" t="s">
        <v>285</v>
      </c>
      <c r="B102" s="5"/>
      <c r="C102" s="6" t="s">
        <v>186</v>
      </c>
      <c r="D102" s="4" t="s">
        <v>724</v>
      </c>
    </row>
    <row r="103" spans="1:4" ht="15" customHeight="1" x14ac:dyDescent="0.35">
      <c r="A103" s="10" t="s">
        <v>286</v>
      </c>
      <c r="B103" s="5"/>
      <c r="C103" s="6" t="s">
        <v>484</v>
      </c>
      <c r="D103" s="4" t="s">
        <v>486</v>
      </c>
    </row>
    <row r="104" spans="1:4" ht="15" customHeight="1" x14ac:dyDescent="0.35">
      <c r="A104" s="10" t="s">
        <v>287</v>
      </c>
      <c r="B104" s="5"/>
      <c r="C104" s="6" t="s">
        <v>488</v>
      </c>
      <c r="D104" s="4" t="s">
        <v>490</v>
      </c>
    </row>
    <row r="105" spans="1:4" s="21" customFormat="1" ht="75" customHeight="1" x14ac:dyDescent="0.35">
      <c r="A105" s="15" t="s">
        <v>288</v>
      </c>
      <c r="B105" s="16"/>
      <c r="C105" s="17" t="s">
        <v>197</v>
      </c>
      <c r="D105" s="14" t="s">
        <v>726</v>
      </c>
    </row>
    <row r="106" spans="1:4" s="21" customFormat="1" ht="45" customHeight="1" x14ac:dyDescent="0.35">
      <c r="A106" s="15" t="s">
        <v>289</v>
      </c>
      <c r="B106" s="16"/>
      <c r="C106" s="17" t="s">
        <v>187</v>
      </c>
      <c r="D106" s="14" t="s">
        <v>725</v>
      </c>
    </row>
    <row r="108" spans="1:4" ht="15" customHeight="1" x14ac:dyDescent="0.35">
      <c r="A108" s="10" t="s">
        <v>290</v>
      </c>
      <c r="B108" s="5"/>
      <c r="C108" s="6" t="s">
        <v>491</v>
      </c>
      <c r="D108" s="25" t="s">
        <v>740</v>
      </c>
    </row>
    <row r="109" spans="1:4" ht="15" customHeight="1" x14ac:dyDescent="0.35">
      <c r="A109" s="10" t="s">
        <v>291</v>
      </c>
      <c r="B109" s="5"/>
      <c r="C109" s="6" t="s">
        <v>492</v>
      </c>
      <c r="D109" s="25" t="s">
        <v>692</v>
      </c>
    </row>
    <row r="110" spans="1:4" ht="15" customHeight="1" x14ac:dyDescent="0.35">
      <c r="A110" s="10" t="s">
        <v>327</v>
      </c>
      <c r="B110" s="5"/>
      <c r="C110" s="6" t="s">
        <v>385</v>
      </c>
      <c r="D110" s="4" t="s">
        <v>741</v>
      </c>
    </row>
    <row r="111" spans="1:4" ht="15" customHeight="1" x14ac:dyDescent="0.35">
      <c r="A111" s="10" t="s">
        <v>328</v>
      </c>
      <c r="B111" s="5"/>
      <c r="C111" s="6" t="s">
        <v>376</v>
      </c>
      <c r="D111" s="4" t="s">
        <v>742</v>
      </c>
    </row>
    <row r="112" spans="1:4" ht="15" customHeight="1" x14ac:dyDescent="0.35">
      <c r="A112" s="10" t="s">
        <v>329</v>
      </c>
      <c r="B112" s="5"/>
      <c r="C112" s="6" t="s">
        <v>558</v>
      </c>
      <c r="D112" s="4" t="s">
        <v>743</v>
      </c>
    </row>
    <row r="113" spans="1:4" ht="15" customHeight="1" x14ac:dyDescent="0.35">
      <c r="A113" s="10" t="s">
        <v>330</v>
      </c>
      <c r="B113" s="5"/>
      <c r="C113" s="6" t="s">
        <v>198</v>
      </c>
      <c r="D113" s="4" t="s">
        <v>200</v>
      </c>
    </row>
    <row r="114" spans="1:4" ht="15" customHeight="1" x14ac:dyDescent="0.35">
      <c r="A114" s="10" t="s">
        <v>331</v>
      </c>
      <c r="B114" s="5"/>
      <c r="C114" s="6" t="s">
        <v>186</v>
      </c>
      <c r="D114" s="4" t="s">
        <v>744</v>
      </c>
    </row>
    <row r="115" spans="1:4" ht="15" customHeight="1" x14ac:dyDescent="0.35">
      <c r="A115" s="10" t="s">
        <v>332</v>
      </c>
      <c r="B115" s="5"/>
      <c r="C115" s="6" t="s">
        <v>484</v>
      </c>
      <c r="D115" s="4" t="s">
        <v>486</v>
      </c>
    </row>
    <row r="116" spans="1:4" ht="15" customHeight="1" x14ac:dyDescent="0.35">
      <c r="A116" s="10" t="s">
        <v>333</v>
      </c>
      <c r="B116" s="5"/>
      <c r="C116" s="6" t="s">
        <v>488</v>
      </c>
      <c r="D116" s="4" t="s">
        <v>354</v>
      </c>
    </row>
    <row r="117" spans="1:4" s="21" customFormat="1" ht="75" customHeight="1" x14ac:dyDescent="0.35">
      <c r="A117" s="15" t="s">
        <v>334</v>
      </c>
      <c r="B117" s="16"/>
      <c r="C117" s="17" t="s">
        <v>197</v>
      </c>
      <c r="D117" s="14" t="s">
        <v>745</v>
      </c>
    </row>
    <row r="118" spans="1:4" s="21" customFormat="1" ht="45" customHeight="1" x14ac:dyDescent="0.35">
      <c r="A118" s="15" t="s">
        <v>335</v>
      </c>
      <c r="B118" s="16"/>
      <c r="C118" s="17" t="s">
        <v>187</v>
      </c>
      <c r="D118" s="14" t="s">
        <v>746</v>
      </c>
    </row>
    <row r="120" spans="1:4" ht="15" customHeight="1" x14ac:dyDescent="0.35">
      <c r="A120" s="10" t="s">
        <v>336</v>
      </c>
      <c r="B120" s="5"/>
      <c r="C120" s="6" t="s">
        <v>491</v>
      </c>
      <c r="D120" s="25" t="s">
        <v>658</v>
      </c>
    </row>
    <row r="121" spans="1:4" ht="15" customHeight="1" x14ac:dyDescent="0.35">
      <c r="A121" s="10" t="s">
        <v>337</v>
      </c>
      <c r="B121" s="5"/>
      <c r="C121" s="6" t="s">
        <v>492</v>
      </c>
      <c r="D121" s="25" t="s">
        <v>658</v>
      </c>
    </row>
    <row r="122" spans="1:4" ht="15" customHeight="1" x14ac:dyDescent="0.35">
      <c r="A122" s="10" t="s">
        <v>338</v>
      </c>
      <c r="B122" s="5"/>
      <c r="C122" s="6" t="s">
        <v>386</v>
      </c>
      <c r="D122" s="4"/>
    </row>
    <row r="123" spans="1:4" ht="15" customHeight="1" x14ac:dyDescent="0.35">
      <c r="A123" s="10" t="s">
        <v>339</v>
      </c>
      <c r="B123" s="5"/>
      <c r="C123" s="6" t="s">
        <v>376</v>
      </c>
      <c r="D123" s="4"/>
    </row>
    <row r="124" spans="1:4" ht="15" customHeight="1" x14ac:dyDescent="0.35">
      <c r="A124" s="10" t="s">
        <v>340</v>
      </c>
      <c r="B124" s="5"/>
      <c r="C124" s="6" t="s">
        <v>558</v>
      </c>
      <c r="D124" s="4"/>
    </row>
    <row r="125" spans="1:4" ht="15" customHeight="1" x14ac:dyDescent="0.35">
      <c r="A125" s="10" t="s">
        <v>341</v>
      </c>
      <c r="B125" s="5"/>
      <c r="C125" s="6" t="s">
        <v>198</v>
      </c>
      <c r="D125" s="4"/>
    </row>
    <row r="126" spans="1:4" ht="15" customHeight="1" x14ac:dyDescent="0.35">
      <c r="A126" s="10" t="s">
        <v>342</v>
      </c>
      <c r="B126" s="5"/>
      <c r="C126" s="6" t="s">
        <v>186</v>
      </c>
      <c r="D126" s="4"/>
    </row>
    <row r="127" spans="1:4" ht="15" customHeight="1" x14ac:dyDescent="0.35">
      <c r="A127" s="10" t="s">
        <v>343</v>
      </c>
      <c r="B127" s="5"/>
      <c r="C127" s="6" t="s">
        <v>484</v>
      </c>
      <c r="D127" s="4"/>
    </row>
    <row r="128" spans="1:4" ht="15" customHeight="1" x14ac:dyDescent="0.35">
      <c r="A128" s="10" t="s">
        <v>344</v>
      </c>
      <c r="B128" s="5"/>
      <c r="C128" s="6" t="s">
        <v>488</v>
      </c>
      <c r="D128" s="4"/>
    </row>
    <row r="129" spans="1:4" s="21" customFormat="1" ht="75" customHeight="1" x14ac:dyDescent="0.35">
      <c r="A129" s="15" t="s">
        <v>345</v>
      </c>
      <c r="B129" s="16"/>
      <c r="C129" s="17" t="s">
        <v>197</v>
      </c>
      <c r="D129" s="14"/>
    </row>
    <row r="130" spans="1:4" s="21" customFormat="1" ht="45" customHeight="1" x14ac:dyDescent="0.35">
      <c r="A130" s="15" t="s">
        <v>346</v>
      </c>
      <c r="B130" s="16"/>
      <c r="C130" s="17" t="s">
        <v>187</v>
      </c>
      <c r="D130" s="14"/>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xr:uid="{00000000-0002-0000-0200-000000000000}">
      <formula1>elenco_dim_tipo</formula1>
    </dataValidation>
    <dataValidation type="list" allowBlank="1" showInputMessage="1" showErrorMessage="1" sqref="D115 D103 D19 D31 D43 D55 D67 D79 D91 D127" xr:uid="{00000000-0002-0000-0200-000001000000}">
      <formula1>elenco_ambito_attivita</formula1>
    </dataValidation>
    <dataValidation type="list" allowBlank="1" showInputMessage="1" showErrorMessage="1" sqref="D20 D32 D44 D56 D68 D80 D92 D104 D116 D128" xr:uid="{00000000-0002-0000-0200-000002000000}">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PROFESSIONALI / PAGINA &amp;P DI &amp;N</oddFooter>
  </headerFooter>
  <rowBreaks count="3" manualBreakCount="3">
    <brk id="35" min="2" max="3" man="1"/>
    <brk id="71" min="2" max="3" man="1"/>
    <brk id="107" min="2"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37"/>
  <sheetViews>
    <sheetView topLeftCell="A6" zoomScaleNormal="100" workbookViewId="0">
      <selection activeCell="G56" sqref="G56"/>
    </sheetView>
  </sheetViews>
  <sheetFormatPr defaultColWidth="9.179687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9.1796875" style="1"/>
  </cols>
  <sheetData>
    <row r="1" spans="1:4" ht="15" customHeight="1" x14ac:dyDescent="0.35">
      <c r="A1" s="10"/>
      <c r="B1" s="5"/>
      <c r="C1" s="6" t="s">
        <v>118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29" t="s">
        <v>210</v>
      </c>
      <c r="D6" s="29"/>
    </row>
    <row r="7" spans="1:4" ht="15" customHeight="1" x14ac:dyDescent="0.35">
      <c r="A7" s="10" t="s">
        <v>121</v>
      </c>
      <c r="B7" s="5"/>
      <c r="C7" s="6" t="s">
        <v>105</v>
      </c>
      <c r="D7" s="11" t="str">
        <f>candidatura</f>
        <v xml:space="preserve">Michele Motolo; </v>
      </c>
    </row>
    <row r="8" spans="1:4" ht="15" customHeight="1" x14ac:dyDescent="0.35">
      <c r="A8" s="10"/>
      <c r="B8" s="5"/>
      <c r="C8" s="5"/>
      <c r="D8" s="5"/>
    </row>
    <row r="9" spans="1:4" ht="20" x14ac:dyDescent="0.35">
      <c r="A9" s="10"/>
      <c r="B9" s="5"/>
      <c r="C9" s="26" t="s">
        <v>661</v>
      </c>
      <c r="D9" s="26"/>
    </row>
    <row r="10" spans="1:4" ht="30" customHeight="1" x14ac:dyDescent="0.35">
      <c r="A10" s="10"/>
      <c r="B10" s="5"/>
      <c r="C10" s="30" t="s">
        <v>478</v>
      </c>
      <c r="D10" s="30"/>
    </row>
    <row r="11" spans="1:4" ht="15" customHeight="1" x14ac:dyDescent="0.35">
      <c r="A11" s="10"/>
      <c r="B11" s="5"/>
      <c r="C11" s="5"/>
      <c r="D11" s="5"/>
    </row>
    <row r="12" spans="1:4" ht="15" customHeight="1" x14ac:dyDescent="0.35">
      <c r="A12" s="10" t="s">
        <v>402</v>
      </c>
      <c r="B12" s="5"/>
      <c r="C12" s="6" t="s">
        <v>387</v>
      </c>
      <c r="D12" s="4"/>
    </row>
    <row r="13" spans="1:4" ht="15" customHeight="1" x14ac:dyDescent="0.35">
      <c r="A13" s="10" t="s">
        <v>403</v>
      </c>
      <c r="B13" s="5"/>
      <c r="C13" s="6" t="s">
        <v>388</v>
      </c>
      <c r="D13" s="4"/>
    </row>
    <row r="14" spans="1:4" ht="15" customHeight="1" x14ac:dyDescent="0.35">
      <c r="A14" s="10" t="s">
        <v>404</v>
      </c>
      <c r="B14" s="5"/>
      <c r="C14" s="6" t="s">
        <v>389</v>
      </c>
      <c r="D14" s="4"/>
    </row>
    <row r="15" spans="1:4" ht="60" customHeight="1" x14ac:dyDescent="0.35">
      <c r="A15" s="15" t="s">
        <v>405</v>
      </c>
      <c r="B15" s="16"/>
      <c r="C15" s="17" t="s">
        <v>672</v>
      </c>
      <c r="D15" s="14"/>
    </row>
    <row r="16" spans="1:4" ht="60" customHeight="1" x14ac:dyDescent="0.35">
      <c r="A16" s="15" t="s">
        <v>406</v>
      </c>
      <c r="B16" s="16"/>
      <c r="C16" s="17" t="s">
        <v>673</v>
      </c>
      <c r="D16" s="14"/>
    </row>
    <row r="17" spans="1:4" ht="15" customHeight="1" x14ac:dyDescent="0.35">
      <c r="A17" s="10" t="s">
        <v>407</v>
      </c>
      <c r="B17" s="5"/>
      <c r="C17" s="6" t="s">
        <v>348</v>
      </c>
      <c r="D17" s="4"/>
    </row>
    <row r="18" spans="1:4" ht="15" customHeight="1" x14ac:dyDescent="0.35">
      <c r="A18" s="10" t="s">
        <v>408</v>
      </c>
      <c r="B18" s="5"/>
      <c r="C18" s="6" t="s">
        <v>390</v>
      </c>
      <c r="D18" s="4"/>
    </row>
    <row r="19" spans="1:4" ht="15" customHeight="1" x14ac:dyDescent="0.35">
      <c r="A19" s="10" t="s">
        <v>409</v>
      </c>
      <c r="B19" s="5"/>
      <c r="C19" s="6" t="s">
        <v>391</v>
      </c>
      <c r="D19" s="4"/>
    </row>
    <row r="20" spans="1:4" ht="15" customHeight="1" x14ac:dyDescent="0.35">
      <c r="A20" s="10"/>
      <c r="B20" s="5"/>
      <c r="C20" s="5"/>
      <c r="D20" s="5"/>
    </row>
    <row r="21" spans="1:4" ht="15" customHeight="1" x14ac:dyDescent="0.35">
      <c r="A21" s="10" t="s">
        <v>410</v>
      </c>
      <c r="B21" s="5"/>
      <c r="C21" s="6" t="s">
        <v>387</v>
      </c>
      <c r="D21" s="4"/>
    </row>
    <row r="22" spans="1:4" ht="15" customHeight="1" x14ac:dyDescent="0.35">
      <c r="A22" s="10" t="s">
        <v>411</v>
      </c>
      <c r="B22" s="5"/>
      <c r="C22" s="6" t="s">
        <v>388</v>
      </c>
      <c r="D22" s="4"/>
    </row>
    <row r="23" spans="1:4" ht="15" customHeight="1" x14ac:dyDescent="0.35">
      <c r="A23" s="10" t="s">
        <v>412</v>
      </c>
      <c r="B23" s="5"/>
      <c r="C23" s="6" t="s">
        <v>389</v>
      </c>
      <c r="D23" s="4"/>
    </row>
    <row r="24" spans="1:4" ht="60" customHeight="1" x14ac:dyDescent="0.35">
      <c r="A24" s="15" t="s">
        <v>413</v>
      </c>
      <c r="B24" s="16"/>
      <c r="C24" s="17" t="s">
        <v>674</v>
      </c>
      <c r="D24" s="14"/>
    </row>
    <row r="25" spans="1:4" ht="60" customHeight="1" x14ac:dyDescent="0.35">
      <c r="A25" s="15" t="s">
        <v>414</v>
      </c>
      <c r="B25" s="16"/>
      <c r="C25" s="17" t="s">
        <v>673</v>
      </c>
      <c r="D25" s="14"/>
    </row>
    <row r="26" spans="1:4" ht="15" customHeight="1" x14ac:dyDescent="0.35">
      <c r="A26" s="10" t="s">
        <v>415</v>
      </c>
      <c r="B26" s="5"/>
      <c r="C26" s="6" t="s">
        <v>348</v>
      </c>
      <c r="D26" s="4"/>
    </row>
    <row r="27" spans="1:4" ht="15" customHeight="1" x14ac:dyDescent="0.35">
      <c r="A27" s="10" t="s">
        <v>416</v>
      </c>
      <c r="B27" s="5"/>
      <c r="C27" s="6" t="s">
        <v>390</v>
      </c>
      <c r="D27" s="4"/>
    </row>
    <row r="28" spans="1:4" ht="15" customHeight="1" x14ac:dyDescent="0.35">
      <c r="A28" s="10" t="s">
        <v>417</v>
      </c>
      <c r="B28" s="5"/>
      <c r="C28" s="6" t="s">
        <v>391</v>
      </c>
      <c r="D28" s="4"/>
    </row>
    <row r="29" spans="1:4" ht="15" customHeight="1" x14ac:dyDescent="0.35">
      <c r="A29" s="10"/>
      <c r="B29" s="5"/>
      <c r="C29" s="5"/>
      <c r="D29" s="5"/>
    </row>
    <row r="30" spans="1:4" ht="15" customHeight="1" x14ac:dyDescent="0.35">
      <c r="A30" s="10" t="s">
        <v>418</v>
      </c>
      <c r="B30" s="5"/>
      <c r="C30" s="6" t="s">
        <v>387</v>
      </c>
      <c r="D30" s="4"/>
    </row>
    <row r="31" spans="1:4" ht="15" customHeight="1" x14ac:dyDescent="0.35">
      <c r="A31" s="10" t="s">
        <v>419</v>
      </c>
      <c r="B31" s="5"/>
      <c r="C31" s="6" t="s">
        <v>388</v>
      </c>
      <c r="D31" s="4"/>
    </row>
    <row r="32" spans="1:4" ht="15" customHeight="1" x14ac:dyDescent="0.35">
      <c r="A32" s="10" t="s">
        <v>420</v>
      </c>
      <c r="B32" s="5"/>
      <c r="C32" s="6" t="s">
        <v>389</v>
      </c>
      <c r="D32" s="4"/>
    </row>
    <row r="33" spans="1:4" ht="60" customHeight="1" x14ac:dyDescent="0.35">
      <c r="A33" s="15" t="s">
        <v>421</v>
      </c>
      <c r="B33" s="16"/>
      <c r="C33" s="17" t="s">
        <v>675</v>
      </c>
      <c r="D33" s="14"/>
    </row>
    <row r="34" spans="1:4" ht="60" customHeight="1" x14ac:dyDescent="0.35">
      <c r="A34" s="15" t="s">
        <v>422</v>
      </c>
      <c r="B34" s="16"/>
      <c r="C34" s="17" t="s">
        <v>673</v>
      </c>
      <c r="D34" s="14"/>
    </row>
    <row r="35" spans="1:4" ht="15" customHeight="1" x14ac:dyDescent="0.35">
      <c r="A35" s="10" t="s">
        <v>423</v>
      </c>
      <c r="B35" s="5"/>
      <c r="C35" s="6" t="s">
        <v>348</v>
      </c>
      <c r="D35" s="4"/>
    </row>
    <row r="36" spans="1:4" ht="15" customHeight="1" x14ac:dyDescent="0.35">
      <c r="A36" s="10" t="s">
        <v>424</v>
      </c>
      <c r="B36" s="5"/>
      <c r="C36" s="6" t="s">
        <v>390</v>
      </c>
      <c r="D36" s="4"/>
    </row>
    <row r="37" spans="1:4" ht="15" customHeight="1" x14ac:dyDescent="0.35">
      <c r="A37" s="10" t="s">
        <v>425</v>
      </c>
      <c r="B37" s="5"/>
      <c r="C37" s="6" t="s">
        <v>391</v>
      </c>
      <c r="D37" s="4"/>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xr:uid="{00000000-0002-0000-0300-000000000000}">
      <formula1>elenco_ambito</formula1>
    </dataValidation>
    <dataValidation type="list" allowBlank="1" showInputMessage="1" showErrorMessage="1" sqref="D14 D32 D23" xr:uid="{00000000-0002-0000-0300-000001000000}">
      <formula1>elenco_tematica</formula1>
    </dataValidation>
    <dataValidation type="list" allowBlank="1" showInputMessage="1" showErrorMessage="1" sqref="D19 D37 D28" xr:uid="{00000000-0002-0000-0300-000002000000}">
      <formula1>bgt_proj</formula1>
    </dataValidation>
    <dataValidation type="list" allowBlank="1" showInputMessage="1" showErrorMessage="1" sqref="D18 D36 D27" xr:uid="{00000000-0002-0000-0300-000003000000}">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VALUTAZIONE / PAGINA &amp;P DI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64"/>
  <sheetViews>
    <sheetView topLeftCell="A56" zoomScaleNormal="100" workbookViewId="0">
      <selection activeCell="G56" sqref="G56"/>
    </sheetView>
  </sheetViews>
  <sheetFormatPr defaultColWidth="9.179687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9.1796875" style="1"/>
  </cols>
  <sheetData>
    <row r="1" spans="1:4" ht="15" customHeight="1" x14ac:dyDescent="0.35">
      <c r="A1" s="10"/>
      <c r="B1" s="5"/>
      <c r="C1" s="6" t="s">
        <v>118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29" t="s">
        <v>122</v>
      </c>
      <c r="D6" s="29"/>
    </row>
    <row r="7" spans="1:4" ht="15" customHeight="1" x14ac:dyDescent="0.35">
      <c r="A7" s="10" t="s">
        <v>123</v>
      </c>
      <c r="B7" s="5"/>
      <c r="C7" s="6" t="s">
        <v>105</v>
      </c>
      <c r="D7" s="11" t="str">
        <f>candidatura</f>
        <v xml:space="preserve">Michele Motolo; </v>
      </c>
    </row>
    <row r="8" spans="1:4" ht="15" customHeight="1" x14ac:dyDescent="0.35">
      <c r="A8" s="10"/>
      <c r="B8" s="5"/>
      <c r="C8" s="5"/>
      <c r="D8" s="5"/>
    </row>
    <row r="9" spans="1:4" ht="20" x14ac:dyDescent="0.35">
      <c r="A9" s="10"/>
      <c r="B9" s="5"/>
      <c r="C9" s="26" t="s">
        <v>479</v>
      </c>
      <c r="D9" s="26"/>
    </row>
    <row r="10" spans="1:4" ht="15" customHeight="1" x14ac:dyDescent="0.35">
      <c r="A10" s="10"/>
      <c r="B10" s="5"/>
      <c r="C10" s="5"/>
      <c r="D10" s="5"/>
    </row>
    <row r="11" spans="1:4" ht="15" customHeight="1" x14ac:dyDescent="0.35">
      <c r="A11" s="10" t="s">
        <v>432</v>
      </c>
      <c r="B11" s="5"/>
      <c r="C11" s="6" t="s">
        <v>353</v>
      </c>
      <c r="D11" s="11" t="str">
        <f>spec_principale</f>
        <v>INDUSTRIE_CREATIVE_E_CULTURALI</v>
      </c>
    </row>
    <row r="12" spans="1:4" ht="15" customHeight="1" x14ac:dyDescent="0.35">
      <c r="A12" s="10" t="s">
        <v>433</v>
      </c>
      <c r="B12" s="5"/>
      <c r="C12" s="6" t="s">
        <v>355</v>
      </c>
      <c r="D12" s="11" t="str">
        <f>ads1_principale</f>
        <v>ICC1 Digitalizzazione, rilievo 3D e realtà virtuale</v>
      </c>
    </row>
    <row r="13" spans="1:4" ht="15" customHeight="1" x14ac:dyDescent="0.35">
      <c r="A13" s="10" t="s">
        <v>434</v>
      </c>
      <c r="B13" s="5"/>
      <c r="C13" s="6" t="s">
        <v>356</v>
      </c>
      <c r="D13" s="11" t="str">
        <f>ads1_secondaria</f>
        <v>ICC4 Moda e Design</v>
      </c>
    </row>
    <row r="14" spans="1:4" ht="15" customHeight="1" x14ac:dyDescent="0.35">
      <c r="A14" s="10" t="s">
        <v>435</v>
      </c>
      <c r="B14" s="5"/>
      <c r="C14" s="6" t="s">
        <v>474</v>
      </c>
      <c r="D14" s="11" t="str">
        <f>ads1_terziaria</f>
        <v>ICC2 Conservazione e manutenzione dei beni culturali e del patrimonio artistico</v>
      </c>
    </row>
    <row r="15" spans="1:4" ht="15" customHeight="1" x14ac:dyDescent="0.35">
      <c r="A15" s="10"/>
      <c r="B15" s="5"/>
      <c r="C15" s="5"/>
      <c r="D15" s="5"/>
    </row>
    <row r="16" spans="1:4" ht="15" customHeight="1" x14ac:dyDescent="0.35">
      <c r="A16" s="10" t="s">
        <v>436</v>
      </c>
      <c r="B16" s="5"/>
      <c r="C16" s="6" t="s">
        <v>363</v>
      </c>
      <c r="D16" s="11" t="str">
        <f>l1_tema</f>
        <v>Ingegneria Meccanica</v>
      </c>
    </row>
    <row r="17" spans="1:4" ht="15" customHeight="1" x14ac:dyDescent="0.35">
      <c r="A17" s="10" t="s">
        <v>437</v>
      </c>
      <c r="B17" s="5"/>
      <c r="C17" s="6" t="s">
        <v>364</v>
      </c>
      <c r="D17" s="11">
        <f>l2_tema</f>
        <v>0</v>
      </c>
    </row>
    <row r="18" spans="1:4" ht="15" customHeight="1" x14ac:dyDescent="0.35">
      <c r="A18" s="10" t="s">
        <v>438</v>
      </c>
      <c r="B18" s="5"/>
      <c r="C18" s="6" t="s">
        <v>365</v>
      </c>
      <c r="D18" s="11">
        <f>dot_tema</f>
        <v>0</v>
      </c>
    </row>
    <row r="19" spans="1:4" ht="15" customHeight="1" x14ac:dyDescent="0.35">
      <c r="A19" s="10" t="s">
        <v>439</v>
      </c>
      <c r="B19" s="5"/>
      <c r="C19" s="6" t="s">
        <v>366</v>
      </c>
      <c r="D19" s="11" t="str">
        <f>m2l_tema</f>
        <v>Gestione dell'informazione dei dati produttivi aziendali</v>
      </c>
    </row>
    <row r="20" spans="1:4" ht="15" customHeight="1" x14ac:dyDescent="0.35">
      <c r="A20" s="10"/>
      <c r="B20" s="5"/>
      <c r="C20" s="5"/>
      <c r="D20" s="5"/>
    </row>
    <row r="21" spans="1:4" ht="45" customHeight="1" x14ac:dyDescent="0.35">
      <c r="A21" s="10"/>
      <c r="B21" s="5"/>
      <c r="C21" s="30" t="s">
        <v>431</v>
      </c>
      <c r="D21" s="30"/>
    </row>
    <row r="22" spans="1:4" ht="262.5" customHeight="1" x14ac:dyDescent="0.35">
      <c r="A22" s="15" t="s">
        <v>440</v>
      </c>
      <c r="B22" s="5"/>
      <c r="C22" s="20" t="s">
        <v>429</v>
      </c>
      <c r="D22" s="13" t="s">
        <v>747</v>
      </c>
    </row>
    <row r="23" spans="1:4" ht="15" customHeight="1" x14ac:dyDescent="0.35">
      <c r="A23" s="10"/>
      <c r="B23" s="5"/>
      <c r="C23" s="5"/>
      <c r="D23" s="5"/>
    </row>
    <row r="24" spans="1:4" ht="15" customHeight="1" x14ac:dyDescent="0.35">
      <c r="A24" s="10" t="s">
        <v>441</v>
      </c>
      <c r="B24" s="5"/>
      <c r="C24" s="6" t="s">
        <v>367</v>
      </c>
      <c r="D24" s="11" t="str">
        <f>ep1_denominazione</f>
        <v>NOVAFUND SPA</v>
      </c>
    </row>
    <row r="25" spans="1:4" ht="15" customHeight="1" x14ac:dyDescent="0.35">
      <c r="A25" s="10" t="s">
        <v>442</v>
      </c>
      <c r="B25" s="5"/>
      <c r="C25" s="6" t="s">
        <v>368</v>
      </c>
      <c r="D25" s="11" t="str">
        <f>ep2_denominazione</f>
        <v>CRB Software Division Srl</v>
      </c>
    </row>
    <row r="26" spans="1:4" ht="15" customHeight="1" x14ac:dyDescent="0.35">
      <c r="A26" s="10" t="s">
        <v>443</v>
      </c>
      <c r="B26" s="5"/>
      <c r="C26" s="6" t="s">
        <v>369</v>
      </c>
      <c r="D26" s="11" t="str">
        <f>ep3_denominazione</f>
        <v>EIDON Ricerca Sviluppo Documentazione SPA</v>
      </c>
    </row>
    <row r="27" spans="1:4" ht="15" customHeight="1" x14ac:dyDescent="0.35">
      <c r="A27" s="10" t="s">
        <v>444</v>
      </c>
      <c r="B27" s="5"/>
      <c r="C27" s="6" t="s">
        <v>370</v>
      </c>
      <c r="D27" s="11" t="str">
        <f>ep4_denominazione</f>
        <v>CTP Company Trafili Production Srl</v>
      </c>
    </row>
    <row r="28" spans="1:4" ht="15" customHeight="1" x14ac:dyDescent="0.35">
      <c r="A28" s="10" t="s">
        <v>445</v>
      </c>
      <c r="B28" s="5"/>
      <c r="C28" s="6" t="s">
        <v>371</v>
      </c>
      <c r="D28" s="11" t="str">
        <f>ep5_denominazione</f>
        <v>EUROCERT SRL</v>
      </c>
    </row>
    <row r="29" spans="1:4" ht="15" customHeight="1" x14ac:dyDescent="0.35">
      <c r="A29" s="10" t="s">
        <v>446</v>
      </c>
      <c r="B29" s="5"/>
      <c r="C29" s="6" t="s">
        <v>372</v>
      </c>
      <c r="D29" s="11" t="str">
        <f>ep6_denominazione</f>
        <v>CRB Consulting Sas</v>
      </c>
    </row>
    <row r="30" spans="1:4" ht="15" customHeight="1" x14ac:dyDescent="0.35">
      <c r="A30" s="10" t="s">
        <v>447</v>
      </c>
      <c r="B30" s="5"/>
      <c r="C30" s="6" t="s">
        <v>373</v>
      </c>
      <c r="D30" s="11" t="str">
        <f>ep7_denominazione</f>
        <v>Tribunale di Napoli</v>
      </c>
    </row>
    <row r="31" spans="1:4" ht="15" customHeight="1" x14ac:dyDescent="0.35">
      <c r="A31" s="10" t="s">
        <v>448</v>
      </c>
      <c r="B31" s="5"/>
      <c r="C31" s="6" t="s">
        <v>374</v>
      </c>
      <c r="D31" s="11" t="str">
        <f>ep8_denominazione</f>
        <v>Libero professionista</v>
      </c>
    </row>
    <row r="32" spans="1:4" ht="15" customHeight="1" x14ac:dyDescent="0.35">
      <c r="A32" s="10" t="s">
        <v>449</v>
      </c>
      <c r="B32" s="5"/>
      <c r="C32" s="6" t="s">
        <v>375</v>
      </c>
      <c r="D32" s="11" t="str">
        <f>ep9_denominazione</f>
        <v>Colmegna SUD S.r.l.</v>
      </c>
    </row>
    <row r="33" spans="1:4" ht="15" customHeight="1" x14ac:dyDescent="0.35">
      <c r="A33" s="10" t="s">
        <v>450</v>
      </c>
      <c r="B33" s="5"/>
      <c r="C33" s="6" t="s">
        <v>211</v>
      </c>
      <c r="D33" s="11">
        <f>ep10_denominazione</f>
        <v>0</v>
      </c>
    </row>
    <row r="34" spans="1:4" ht="45" customHeight="1" x14ac:dyDescent="0.35">
      <c r="A34" s="10"/>
      <c r="B34" s="5"/>
      <c r="C34" s="30" t="s">
        <v>481</v>
      </c>
      <c r="D34" s="30"/>
    </row>
    <row r="35" spans="1:4" ht="262.5" customHeight="1" x14ac:dyDescent="0.35">
      <c r="A35" s="15" t="s">
        <v>451</v>
      </c>
      <c r="B35" s="5"/>
      <c r="C35" s="20" t="s">
        <v>430</v>
      </c>
      <c r="D35" s="13" t="s">
        <v>748</v>
      </c>
    </row>
    <row r="36" spans="1:4" ht="15" customHeight="1" x14ac:dyDescent="0.35">
      <c r="A36" s="10"/>
      <c r="B36" s="5"/>
      <c r="C36" s="5"/>
      <c r="D36" s="5"/>
    </row>
    <row r="37" spans="1:4" ht="20" x14ac:dyDescent="0.35">
      <c r="A37" s="10"/>
      <c r="B37" s="5"/>
      <c r="C37" s="26" t="s">
        <v>480</v>
      </c>
      <c r="D37" s="26"/>
    </row>
    <row r="38" spans="1:4" ht="15" customHeight="1" x14ac:dyDescent="0.35">
      <c r="A38" s="10"/>
      <c r="B38" s="5"/>
      <c r="C38" s="5"/>
      <c r="D38" s="5"/>
    </row>
    <row r="39" spans="1:4" ht="15" customHeight="1" x14ac:dyDescent="0.35">
      <c r="A39" s="10" t="s">
        <v>452</v>
      </c>
      <c r="B39" s="5"/>
      <c r="C39" s="6" t="s">
        <v>354</v>
      </c>
      <c r="D39" s="11" t="str">
        <f>spec_secondaria</f>
        <v>MANIFATTURIERO_AVANZATO</v>
      </c>
    </row>
    <row r="40" spans="1:4" ht="15" customHeight="1" x14ac:dyDescent="0.35">
      <c r="A40" s="10" t="s">
        <v>453</v>
      </c>
      <c r="B40" s="5"/>
      <c r="C40" s="6" t="s">
        <v>357</v>
      </c>
      <c r="D40" s="11" t="str">
        <f>ads2_principale</f>
        <v>MA1 Produzione con processi innovativi</v>
      </c>
    </row>
    <row r="41" spans="1:4" ht="15" customHeight="1" x14ac:dyDescent="0.35">
      <c r="A41" s="10" t="s">
        <v>454</v>
      </c>
      <c r="B41" s="5"/>
      <c r="C41" s="6" t="s">
        <v>358</v>
      </c>
      <c r="D41" s="11" t="str">
        <f>ads2_secondaria</f>
        <v>MA3 Sistemi di produzione ad alta efficienza</v>
      </c>
    </row>
    <row r="42" spans="1:4" ht="15" customHeight="1" x14ac:dyDescent="0.35">
      <c r="A42" s="10" t="s">
        <v>455</v>
      </c>
      <c r="B42" s="5"/>
      <c r="C42" s="6" t="s">
        <v>475</v>
      </c>
      <c r="D42" s="11" t="str">
        <f>ads2_terziaria</f>
        <v>MA4 Manufacturing per prodotti personalizzati</v>
      </c>
    </row>
    <row r="43" spans="1:4" ht="15" customHeight="1" x14ac:dyDescent="0.35">
      <c r="A43" s="10"/>
      <c r="B43" s="5"/>
      <c r="C43" s="5"/>
      <c r="D43" s="5"/>
    </row>
    <row r="44" spans="1:4" ht="15" customHeight="1" x14ac:dyDescent="0.35">
      <c r="A44" s="10" t="s">
        <v>456</v>
      </c>
      <c r="B44" s="5"/>
      <c r="C44" s="6" t="s">
        <v>363</v>
      </c>
      <c r="D44" s="11" t="str">
        <f>l1_tema</f>
        <v>Ingegneria Meccanica</v>
      </c>
    </row>
    <row r="45" spans="1:4" ht="15" customHeight="1" x14ac:dyDescent="0.35">
      <c r="A45" s="10" t="s">
        <v>457</v>
      </c>
      <c r="B45" s="5"/>
      <c r="C45" s="6" t="s">
        <v>364</v>
      </c>
      <c r="D45" s="11">
        <f>l2_tema</f>
        <v>0</v>
      </c>
    </row>
    <row r="46" spans="1:4" ht="15" customHeight="1" x14ac:dyDescent="0.35">
      <c r="A46" s="10" t="s">
        <v>458</v>
      </c>
      <c r="B46" s="5"/>
      <c r="C46" s="6" t="s">
        <v>365</v>
      </c>
      <c r="D46" s="11">
        <f>dot_tema</f>
        <v>0</v>
      </c>
    </row>
    <row r="47" spans="1:4" ht="15" customHeight="1" x14ac:dyDescent="0.35">
      <c r="A47" s="10" t="s">
        <v>459</v>
      </c>
      <c r="B47" s="5"/>
      <c r="C47" s="6" t="s">
        <v>366</v>
      </c>
      <c r="D47" s="11" t="str">
        <f>m2l_tema</f>
        <v>Gestione dell'informazione dei dati produttivi aziendali</v>
      </c>
    </row>
    <row r="48" spans="1:4" ht="15" customHeight="1" x14ac:dyDescent="0.35">
      <c r="A48" s="10"/>
      <c r="B48" s="5"/>
      <c r="C48" s="5"/>
      <c r="D48" s="5"/>
    </row>
    <row r="49" spans="1:4" ht="60" customHeight="1" x14ac:dyDescent="0.35">
      <c r="A49" s="10"/>
      <c r="B49" s="5"/>
      <c r="C49" s="30" t="s">
        <v>482</v>
      </c>
      <c r="D49" s="30"/>
    </row>
    <row r="50" spans="1:4" ht="262.5" customHeight="1" x14ac:dyDescent="0.35">
      <c r="A50" s="15" t="s">
        <v>460</v>
      </c>
      <c r="B50" s="5"/>
      <c r="C50" s="20" t="s">
        <v>429</v>
      </c>
      <c r="D50" s="14" t="s">
        <v>736</v>
      </c>
    </row>
    <row r="51" spans="1:4" ht="15" customHeight="1" x14ac:dyDescent="0.35">
      <c r="A51" s="10"/>
      <c r="B51" s="5"/>
      <c r="C51" s="5"/>
      <c r="D51" s="5"/>
    </row>
    <row r="52" spans="1:4" ht="15" customHeight="1" x14ac:dyDescent="0.35">
      <c r="A52" s="10" t="s">
        <v>461</v>
      </c>
      <c r="B52" s="5"/>
      <c r="C52" s="6" t="s">
        <v>367</v>
      </c>
      <c r="D52" s="11" t="str">
        <f>ep1_denominazione</f>
        <v>NOVAFUND SPA</v>
      </c>
    </row>
    <row r="53" spans="1:4" ht="15" customHeight="1" x14ac:dyDescent="0.35">
      <c r="A53" s="10" t="s">
        <v>462</v>
      </c>
      <c r="B53" s="5"/>
      <c r="C53" s="6" t="s">
        <v>368</v>
      </c>
      <c r="D53" s="11" t="str">
        <f>ep2_denominazione</f>
        <v>CRB Software Division Srl</v>
      </c>
    </row>
    <row r="54" spans="1:4" ht="15" customHeight="1" x14ac:dyDescent="0.35">
      <c r="A54" s="10" t="s">
        <v>463</v>
      </c>
      <c r="B54" s="5"/>
      <c r="C54" s="6" t="s">
        <v>369</v>
      </c>
      <c r="D54" s="11" t="str">
        <f>ep3_denominazione</f>
        <v>EIDON Ricerca Sviluppo Documentazione SPA</v>
      </c>
    </row>
    <row r="55" spans="1:4" ht="15" customHeight="1" x14ac:dyDescent="0.35">
      <c r="A55" s="10" t="s">
        <v>464</v>
      </c>
      <c r="B55" s="5"/>
      <c r="C55" s="6" t="s">
        <v>370</v>
      </c>
      <c r="D55" s="11" t="str">
        <f>ep4_denominazione</f>
        <v>CTP Company Trafili Production Srl</v>
      </c>
    </row>
    <row r="56" spans="1:4" ht="15" customHeight="1" x14ac:dyDescent="0.35">
      <c r="A56" s="10" t="s">
        <v>465</v>
      </c>
      <c r="B56" s="5"/>
      <c r="C56" s="6" t="s">
        <v>371</v>
      </c>
      <c r="D56" s="11" t="str">
        <f>ep5_denominazione</f>
        <v>EUROCERT SRL</v>
      </c>
    </row>
    <row r="57" spans="1:4" ht="15" customHeight="1" x14ac:dyDescent="0.35">
      <c r="A57" s="10" t="s">
        <v>466</v>
      </c>
      <c r="B57" s="5"/>
      <c r="C57" s="6" t="s">
        <v>372</v>
      </c>
      <c r="D57" s="11" t="str">
        <f>ep6_denominazione</f>
        <v>CRB Consulting Sas</v>
      </c>
    </row>
    <row r="58" spans="1:4" ht="15" customHeight="1" x14ac:dyDescent="0.35">
      <c r="A58" s="10" t="s">
        <v>467</v>
      </c>
      <c r="B58" s="5"/>
      <c r="C58" s="6" t="s">
        <v>373</v>
      </c>
      <c r="D58" s="11" t="str">
        <f>ep7_denominazione</f>
        <v>Tribunale di Napoli</v>
      </c>
    </row>
    <row r="59" spans="1:4" ht="15" customHeight="1" x14ac:dyDescent="0.35">
      <c r="A59" s="10" t="s">
        <v>468</v>
      </c>
      <c r="B59" s="5"/>
      <c r="C59" s="6" t="s">
        <v>374</v>
      </c>
      <c r="D59" s="11" t="str">
        <f>ep8_denominazione</f>
        <v>Libero professionista</v>
      </c>
    </row>
    <row r="60" spans="1:4" ht="15" customHeight="1" x14ac:dyDescent="0.35">
      <c r="A60" s="10" t="s">
        <v>469</v>
      </c>
      <c r="B60" s="5"/>
      <c r="C60" s="6" t="s">
        <v>375</v>
      </c>
      <c r="D60" s="11" t="str">
        <f>ep9_denominazione</f>
        <v>Colmegna SUD S.r.l.</v>
      </c>
    </row>
    <row r="61" spans="1:4" ht="15" customHeight="1" x14ac:dyDescent="0.35">
      <c r="A61" s="10" t="s">
        <v>470</v>
      </c>
      <c r="B61" s="5"/>
      <c r="C61" s="6" t="s">
        <v>211</v>
      </c>
      <c r="D61" s="11">
        <f>ep10_denominazione</f>
        <v>0</v>
      </c>
    </row>
    <row r="62" spans="1:4" ht="15" customHeight="1" x14ac:dyDescent="0.35">
      <c r="A62" s="10"/>
      <c r="B62" s="5"/>
      <c r="C62" s="5"/>
      <c r="D62" s="5"/>
    </row>
    <row r="63" spans="1:4" ht="60" customHeight="1" x14ac:dyDescent="0.35">
      <c r="A63" s="10"/>
      <c r="B63" s="5"/>
      <c r="C63" s="30" t="s">
        <v>483</v>
      </c>
      <c r="D63" s="30"/>
    </row>
    <row r="64" spans="1:4" ht="262.5" customHeight="1" x14ac:dyDescent="0.35">
      <c r="A64" s="15" t="s">
        <v>471</v>
      </c>
      <c r="B64" s="5"/>
      <c r="C64" s="20" t="s">
        <v>430</v>
      </c>
      <c r="D64" s="14" t="s">
        <v>749</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&amp;C&amp;"Arial,Normale"&amp;8MOTIVAZIONI / PAGINA &amp;P DI &amp;N</oddFooter>
  </headerFooter>
  <rowBreaks count="3" manualBreakCount="3">
    <brk id="23" min="2" max="3" man="1"/>
    <brk id="36" min="2" max="3" man="1"/>
    <brk id="51" min="2" max="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00000"/>
  </sheetPr>
  <dimension ref="A1:G65"/>
  <sheetViews>
    <sheetView zoomScaleNormal="100" workbookViewId="0">
      <selection activeCell="F17" sqref="F17"/>
    </sheetView>
  </sheetViews>
  <sheetFormatPr defaultColWidth="9.1796875" defaultRowHeight="15" customHeight="1" x14ac:dyDescent="0.35"/>
  <cols>
    <col min="1" max="1" width="39.81640625" style="1" customWidth="1"/>
    <col min="2" max="2" width="80.54296875" style="1" bestFit="1" customWidth="1"/>
    <col min="3" max="3" width="6.26953125" style="1" bestFit="1" customWidth="1"/>
    <col min="4" max="4" width="26" style="1" bestFit="1" customWidth="1"/>
    <col min="5" max="5" width="18.7265625" style="1" bestFit="1" customWidth="1"/>
    <col min="6" max="6" width="40.7265625" style="1" bestFit="1" customWidth="1"/>
    <col min="7" max="7" width="47.54296875" style="1" bestFit="1" customWidth="1"/>
    <col min="8" max="16384" width="9.1796875" style="1"/>
  </cols>
  <sheetData>
    <row r="1" spans="1:7" ht="15" customHeight="1" x14ac:dyDescent="0.35">
      <c r="A1" s="2" t="s">
        <v>476</v>
      </c>
      <c r="B1" s="2" t="s">
        <v>477</v>
      </c>
      <c r="C1" s="2" t="s">
        <v>112</v>
      </c>
      <c r="D1" s="2" t="s">
        <v>125</v>
      </c>
      <c r="E1" s="2" t="s">
        <v>139</v>
      </c>
      <c r="F1" s="2" t="s">
        <v>202</v>
      </c>
      <c r="G1" s="18" t="s">
        <v>292</v>
      </c>
    </row>
    <row r="2" spans="1:7" ht="15" customHeight="1" x14ac:dyDescent="0.35">
      <c r="A2" s="1" t="s">
        <v>51</v>
      </c>
      <c r="B2" s="1" t="s">
        <v>0</v>
      </c>
      <c r="C2" s="1" t="s">
        <v>114</v>
      </c>
      <c r="D2" s="1" t="s">
        <v>319</v>
      </c>
      <c r="E2" s="1" t="s">
        <v>140</v>
      </c>
      <c r="F2" s="1" t="s">
        <v>199</v>
      </c>
      <c r="G2" s="19" t="s">
        <v>326</v>
      </c>
    </row>
    <row r="3" spans="1:7" ht="15" customHeight="1" x14ac:dyDescent="0.35">
      <c r="A3" s="1" t="s">
        <v>5</v>
      </c>
      <c r="B3" s="1" t="s">
        <v>1</v>
      </c>
      <c r="C3" s="1" t="s">
        <v>113</v>
      </c>
      <c r="D3" s="1" t="s">
        <v>320</v>
      </c>
      <c r="E3" s="1" t="s">
        <v>141</v>
      </c>
      <c r="F3" s="1" t="s">
        <v>200</v>
      </c>
      <c r="G3" s="19" t="s">
        <v>325</v>
      </c>
    </row>
    <row r="4" spans="1:7" ht="15" customHeight="1" x14ac:dyDescent="0.35">
      <c r="A4" s="1" t="s">
        <v>53</v>
      </c>
      <c r="B4" s="1" t="s">
        <v>52</v>
      </c>
      <c r="D4" s="1" t="s">
        <v>321</v>
      </c>
      <c r="F4" s="1" t="s">
        <v>201</v>
      </c>
      <c r="G4" s="19" t="s">
        <v>323</v>
      </c>
    </row>
    <row r="5" spans="1:7" ht="15" customHeight="1" x14ac:dyDescent="0.35">
      <c r="A5" s="1" t="s">
        <v>54</v>
      </c>
      <c r="B5" s="1" t="s">
        <v>2</v>
      </c>
      <c r="D5" s="1" t="s">
        <v>322</v>
      </c>
      <c r="F5" s="1" t="s">
        <v>206</v>
      </c>
      <c r="G5" s="19" t="s">
        <v>324</v>
      </c>
    </row>
    <row r="6" spans="1:7" ht="15" customHeight="1" x14ac:dyDescent="0.35">
      <c r="A6" s="1" t="s">
        <v>55</v>
      </c>
      <c r="B6" s="1" t="s">
        <v>3</v>
      </c>
      <c r="F6" s="1" t="s">
        <v>205</v>
      </c>
    </row>
    <row r="7" spans="1:7" ht="15" customHeight="1" x14ac:dyDescent="0.35">
      <c r="A7" s="1" t="s">
        <v>56</v>
      </c>
      <c r="B7" s="1" t="s">
        <v>4</v>
      </c>
      <c r="D7" s="2" t="s">
        <v>388</v>
      </c>
      <c r="F7" s="1" t="s">
        <v>204</v>
      </c>
      <c r="G7" s="18" t="s">
        <v>303</v>
      </c>
    </row>
    <row r="8" spans="1:7" ht="15" customHeight="1" x14ac:dyDescent="0.35">
      <c r="A8" s="1" t="s">
        <v>57</v>
      </c>
      <c r="B8" s="1" t="s">
        <v>6</v>
      </c>
      <c r="D8" s="1" t="s">
        <v>392</v>
      </c>
      <c r="F8" s="1" t="s">
        <v>203</v>
      </c>
      <c r="G8" s="19" t="s">
        <v>304</v>
      </c>
    </row>
    <row r="9" spans="1:7" ht="15" customHeight="1" x14ac:dyDescent="0.35">
      <c r="A9" s="1" t="s">
        <v>58</v>
      </c>
      <c r="B9" s="1" t="s">
        <v>7</v>
      </c>
      <c r="D9" s="1" t="s">
        <v>393</v>
      </c>
      <c r="G9" s="19" t="s">
        <v>305</v>
      </c>
    </row>
    <row r="10" spans="1:7" ht="15" customHeight="1" x14ac:dyDescent="0.35">
      <c r="A10" s="1" t="s">
        <v>59</v>
      </c>
      <c r="B10" s="1" t="s">
        <v>8</v>
      </c>
      <c r="D10" s="1" t="s">
        <v>394</v>
      </c>
      <c r="F10" s="2" t="s">
        <v>347</v>
      </c>
      <c r="G10" s="19" t="s">
        <v>306</v>
      </c>
    </row>
    <row r="11" spans="1:7" ht="15" customHeight="1" x14ac:dyDescent="0.35">
      <c r="A11" s="1" t="s">
        <v>669</v>
      </c>
      <c r="B11" s="1" t="s">
        <v>652</v>
      </c>
      <c r="F11" s="1" t="s">
        <v>349</v>
      </c>
      <c r="G11" s="19" t="s">
        <v>307</v>
      </c>
    </row>
    <row r="12" spans="1:7" ht="15" customHeight="1" x14ac:dyDescent="0.35">
      <c r="A12" s="1" t="s">
        <v>657</v>
      </c>
      <c r="B12" s="1" t="s">
        <v>9</v>
      </c>
      <c r="D12" s="2" t="s">
        <v>485</v>
      </c>
      <c r="F12" s="1" t="s">
        <v>350</v>
      </c>
      <c r="G12" s="19" t="s">
        <v>308</v>
      </c>
    </row>
    <row r="13" spans="1:7" ht="15" customHeight="1" x14ac:dyDescent="0.35">
      <c r="B13" s="1" t="s">
        <v>10</v>
      </c>
      <c r="D13" s="1" t="s">
        <v>486</v>
      </c>
      <c r="F13" s="1" t="s">
        <v>351</v>
      </c>
    </row>
    <row r="14" spans="1:7" ht="15" customHeight="1" x14ac:dyDescent="0.35">
      <c r="B14" s="1" t="s">
        <v>11</v>
      </c>
      <c r="D14" s="1" t="s">
        <v>487</v>
      </c>
      <c r="F14" s="1" t="s">
        <v>352</v>
      </c>
      <c r="G14" s="18" t="s">
        <v>293</v>
      </c>
    </row>
    <row r="15" spans="1:7" ht="15" customHeight="1" x14ac:dyDescent="0.35">
      <c r="B15" s="1" t="s">
        <v>12</v>
      </c>
      <c r="G15" s="19" t="s">
        <v>294</v>
      </c>
    </row>
    <row r="16" spans="1:7" ht="15" customHeight="1" x14ac:dyDescent="0.35">
      <c r="B16" s="1" t="s">
        <v>13</v>
      </c>
      <c r="D16" s="2" t="s">
        <v>489</v>
      </c>
      <c r="F16" s="2" t="s">
        <v>389</v>
      </c>
      <c r="G16" s="19" t="s">
        <v>295</v>
      </c>
    </row>
    <row r="17" spans="2:7" ht="15" customHeight="1" x14ac:dyDescent="0.35">
      <c r="B17" s="1" t="s">
        <v>14</v>
      </c>
      <c r="D17" s="1" t="s">
        <v>353</v>
      </c>
      <c r="F17" s="1" t="s">
        <v>395</v>
      </c>
      <c r="G17" s="19" t="s">
        <v>296</v>
      </c>
    </row>
    <row r="18" spans="2:7" ht="15" customHeight="1" x14ac:dyDescent="0.35">
      <c r="B18" s="1" t="s">
        <v>15</v>
      </c>
      <c r="D18" s="1" t="s">
        <v>354</v>
      </c>
      <c r="F18" s="1" t="s">
        <v>676</v>
      </c>
      <c r="G18" s="19" t="s">
        <v>297</v>
      </c>
    </row>
    <row r="19" spans="2:7" ht="15" customHeight="1" x14ac:dyDescent="0.35">
      <c r="B19" s="1" t="s">
        <v>653</v>
      </c>
      <c r="D19" s="1" t="s">
        <v>490</v>
      </c>
    </row>
    <row r="20" spans="2:7" ht="15" customHeight="1" x14ac:dyDescent="0.35">
      <c r="B20" s="1" t="s">
        <v>654</v>
      </c>
      <c r="F20" s="2" t="s">
        <v>396</v>
      </c>
      <c r="G20" s="2" t="s">
        <v>298</v>
      </c>
    </row>
    <row r="21" spans="2:7" ht="15" customHeight="1" x14ac:dyDescent="0.35">
      <c r="B21" s="1" t="s">
        <v>655</v>
      </c>
      <c r="F21" s="1" t="s">
        <v>397</v>
      </c>
      <c r="G21" s="1" t="s">
        <v>299</v>
      </c>
    </row>
    <row r="22" spans="2:7" ht="15" customHeight="1" x14ac:dyDescent="0.35">
      <c r="B22" s="1" t="s">
        <v>16</v>
      </c>
      <c r="F22" s="1" t="s">
        <v>398</v>
      </c>
      <c r="G22" s="1" t="s">
        <v>300</v>
      </c>
    </row>
    <row r="23" spans="2:7" ht="15" customHeight="1" x14ac:dyDescent="0.35">
      <c r="B23" s="1" t="s">
        <v>17</v>
      </c>
      <c r="F23" s="1" t="s">
        <v>399</v>
      </c>
      <c r="G23" s="1" t="s">
        <v>301</v>
      </c>
    </row>
    <row r="24" spans="2:7" ht="15" customHeight="1" x14ac:dyDescent="0.35">
      <c r="B24" s="1" t="s">
        <v>18</v>
      </c>
      <c r="F24" s="1" t="s">
        <v>400</v>
      </c>
      <c r="G24" s="1" t="s">
        <v>302</v>
      </c>
    </row>
    <row r="25" spans="2:7" ht="15" customHeight="1" x14ac:dyDescent="0.35">
      <c r="B25" s="1" t="s">
        <v>19</v>
      </c>
      <c r="F25" s="1" t="s">
        <v>401</v>
      </c>
      <c r="G25" s="1" t="s">
        <v>309</v>
      </c>
    </row>
    <row r="26" spans="2:7" ht="15" customHeight="1" x14ac:dyDescent="0.35">
      <c r="B26" s="1" t="s">
        <v>656</v>
      </c>
      <c r="G26" s="1" t="s">
        <v>310</v>
      </c>
    </row>
    <row r="27" spans="2:7" ht="15" customHeight="1" x14ac:dyDescent="0.35">
      <c r="B27" s="1" t="s">
        <v>20</v>
      </c>
    </row>
    <row r="28" spans="2:7" ht="15" customHeight="1" x14ac:dyDescent="0.35">
      <c r="B28" s="1" t="s">
        <v>21</v>
      </c>
      <c r="G28" s="18" t="s">
        <v>311</v>
      </c>
    </row>
    <row r="29" spans="2:7" ht="15" customHeight="1" x14ac:dyDescent="0.35">
      <c r="B29" s="1" t="s">
        <v>22</v>
      </c>
      <c r="G29" s="19" t="s">
        <v>312</v>
      </c>
    </row>
    <row r="30" spans="2:7" ht="15" customHeight="1" x14ac:dyDescent="0.35">
      <c r="B30" s="1" t="s">
        <v>23</v>
      </c>
      <c r="G30" s="19" t="s">
        <v>313</v>
      </c>
    </row>
    <row r="31" spans="2:7" ht="15" customHeight="1" x14ac:dyDescent="0.35">
      <c r="B31" s="1" t="s">
        <v>24</v>
      </c>
      <c r="G31" s="19" t="s">
        <v>314</v>
      </c>
    </row>
    <row r="32" spans="2:7" ht="15" customHeight="1" x14ac:dyDescent="0.35">
      <c r="B32" s="1" t="s">
        <v>25</v>
      </c>
      <c r="G32" s="19" t="s">
        <v>315</v>
      </c>
    </row>
    <row r="33" spans="2:7" ht="15" customHeight="1" x14ac:dyDescent="0.35">
      <c r="B33" s="1" t="s">
        <v>26</v>
      </c>
      <c r="G33" s="19" t="s">
        <v>316</v>
      </c>
    </row>
    <row r="34" spans="2:7" ht="15" customHeight="1" x14ac:dyDescent="0.35">
      <c r="B34" s="1" t="s">
        <v>27</v>
      </c>
      <c r="G34" s="19" t="s">
        <v>317</v>
      </c>
    </row>
    <row r="35" spans="2:7" ht="15" customHeight="1" x14ac:dyDescent="0.35">
      <c r="B35" s="1" t="s">
        <v>28</v>
      </c>
      <c r="G35" s="19" t="s">
        <v>318</v>
      </c>
    </row>
    <row r="36" spans="2:7" ht="15" customHeight="1" x14ac:dyDescent="0.35">
      <c r="B36" s="1" t="s">
        <v>29</v>
      </c>
    </row>
    <row r="37" spans="2:7" ht="15" customHeight="1" x14ac:dyDescent="0.35">
      <c r="B37" s="1" t="s">
        <v>30</v>
      </c>
    </row>
    <row r="38" spans="2:7" ht="15" customHeight="1" x14ac:dyDescent="0.35">
      <c r="B38" s="1" t="s">
        <v>31</v>
      </c>
    </row>
    <row r="39" spans="2:7" ht="15" customHeight="1" x14ac:dyDescent="0.35">
      <c r="B39" s="1" t="s">
        <v>32</v>
      </c>
    </row>
    <row r="40" spans="2:7" ht="15" customHeight="1" x14ac:dyDescent="0.35">
      <c r="B40" s="1" t="s">
        <v>33</v>
      </c>
    </row>
    <row r="41" spans="2:7" ht="15" customHeight="1" x14ac:dyDescent="0.35">
      <c r="B41" s="1" t="s">
        <v>34</v>
      </c>
    </row>
    <row r="42" spans="2:7" ht="15" customHeight="1" x14ac:dyDescent="0.35">
      <c r="B42" s="1" t="s">
        <v>35</v>
      </c>
    </row>
    <row r="43" spans="2:7" ht="15" customHeight="1" x14ac:dyDescent="0.35">
      <c r="B43" s="1" t="s">
        <v>36</v>
      </c>
    </row>
    <row r="44" spans="2:7" ht="15" customHeight="1" x14ac:dyDescent="0.35">
      <c r="B44" s="1" t="s">
        <v>37</v>
      </c>
    </row>
    <row r="45" spans="2:7" ht="15" customHeight="1" x14ac:dyDescent="0.35">
      <c r="B45" s="1" t="s">
        <v>38</v>
      </c>
    </row>
    <row r="46" spans="2:7" ht="15" customHeight="1" x14ac:dyDescent="0.35">
      <c r="B46" s="1" t="s">
        <v>39</v>
      </c>
    </row>
    <row r="47" spans="2:7" ht="15" customHeight="1" x14ac:dyDescent="0.35">
      <c r="B47" s="1" t="s">
        <v>40</v>
      </c>
    </row>
    <row r="48" spans="2:7" ht="15" customHeight="1" x14ac:dyDescent="0.35">
      <c r="B48" s="1" t="s">
        <v>41</v>
      </c>
    </row>
    <row r="49" spans="2:2" ht="15" customHeight="1" x14ac:dyDescent="0.35">
      <c r="B49" s="1" t="s">
        <v>42</v>
      </c>
    </row>
    <row r="50" spans="2:2" ht="15" customHeight="1" x14ac:dyDescent="0.35">
      <c r="B50" s="1" t="s">
        <v>43</v>
      </c>
    </row>
    <row r="51" spans="2:2" ht="15" customHeight="1" x14ac:dyDescent="0.35">
      <c r="B51" s="1" t="s">
        <v>44</v>
      </c>
    </row>
    <row r="52" spans="2:2" ht="15" customHeight="1" x14ac:dyDescent="0.35">
      <c r="B52" s="1" t="s">
        <v>45</v>
      </c>
    </row>
    <row r="53" spans="2:2" ht="15" customHeight="1" x14ac:dyDescent="0.35">
      <c r="B53" s="1" t="s">
        <v>46</v>
      </c>
    </row>
    <row r="54" spans="2:2" ht="15" customHeight="1" x14ac:dyDescent="0.35">
      <c r="B54" s="1" t="s">
        <v>47</v>
      </c>
    </row>
    <row r="55" spans="2:2" ht="15" customHeight="1" x14ac:dyDescent="0.35">
      <c r="B55" s="1" t="s">
        <v>48</v>
      </c>
    </row>
    <row r="56" spans="2:2" ht="15" customHeight="1" x14ac:dyDescent="0.35">
      <c r="B56" s="1" t="s">
        <v>49</v>
      </c>
    </row>
    <row r="57" spans="2:2" ht="15" customHeight="1" x14ac:dyDescent="0.35">
      <c r="B57" s="1" t="s">
        <v>50</v>
      </c>
    </row>
    <row r="58" spans="2:2" ht="15" customHeight="1" x14ac:dyDescent="0.35">
      <c r="B58" s="1" t="s">
        <v>666</v>
      </c>
    </row>
    <row r="59" spans="2:2" ht="15" customHeight="1" x14ac:dyDescent="0.35">
      <c r="B59" s="1" t="s">
        <v>667</v>
      </c>
    </row>
    <row r="60" spans="2:2" ht="15" customHeight="1" x14ac:dyDescent="0.35">
      <c r="B60" s="1" t="s">
        <v>668</v>
      </c>
    </row>
    <row r="61" spans="2:2" ht="15" customHeight="1" x14ac:dyDescent="0.35">
      <c r="B61" s="1" t="s">
        <v>662</v>
      </c>
    </row>
    <row r="62" spans="2:2" ht="15" customHeight="1" x14ac:dyDescent="0.35">
      <c r="B62" s="1" t="s">
        <v>659</v>
      </c>
    </row>
    <row r="63" spans="2:2" ht="15" customHeight="1" x14ac:dyDescent="0.35">
      <c r="B63" s="1" t="s">
        <v>664</v>
      </c>
    </row>
    <row r="64" spans="2:2" ht="15" customHeight="1" x14ac:dyDescent="0.35">
      <c r="B64" s="1" t="s">
        <v>663</v>
      </c>
    </row>
    <row r="65" spans="2:2" ht="15" customHeight="1" x14ac:dyDescent="0.35">
      <c r="B65" s="1" t="s">
        <v>665</v>
      </c>
    </row>
  </sheetData>
  <sortState xmlns:xlrd2="http://schemas.microsoft.com/office/spreadsheetml/2017/richdata2" ref="B288:B298">
    <sortCondition ref="B28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sheetPr>
  <dimension ref="A1:GX2"/>
  <sheetViews>
    <sheetView workbookViewId="0">
      <selection activeCell="I33" sqref="I33"/>
    </sheetView>
  </sheetViews>
  <sheetFormatPr defaultColWidth="9.1796875" defaultRowHeight="15" customHeight="1" x14ac:dyDescent="0.35"/>
  <cols>
    <col min="1" max="1" width="6.26953125" style="1" bestFit="1" customWidth="1"/>
    <col min="2" max="2" width="9.7265625" style="1" bestFit="1" customWidth="1"/>
    <col min="3" max="3" width="6.26953125" style="1" bestFit="1" customWidth="1"/>
    <col min="4" max="4" width="15.1796875" style="1" bestFit="1" customWidth="1"/>
    <col min="5" max="5" width="18.1796875" style="1" bestFit="1" customWidth="1"/>
    <col min="6" max="6" width="19.1796875" style="1" bestFit="1" customWidth="1"/>
    <col min="7" max="7" width="14.54296875" style="1" bestFit="1" customWidth="1"/>
    <col min="8" max="8" width="20.81640625" style="1" bestFit="1" customWidth="1"/>
    <col min="9" max="9" width="16.7265625" style="1" bestFit="1" customWidth="1"/>
    <col min="10" max="10" width="20.54296875" style="1" bestFit="1" customWidth="1"/>
    <col min="11" max="11" width="21.7265625" style="1" bestFit="1" customWidth="1"/>
    <col min="12" max="12" width="20.453125" style="1" bestFit="1" customWidth="1"/>
    <col min="13" max="13" width="16.26953125" style="1" bestFit="1" customWidth="1"/>
    <col min="14" max="14" width="20.1796875" style="1" bestFit="1" customWidth="1"/>
    <col min="15" max="15" width="21.1796875" style="1" bestFit="1" customWidth="1"/>
    <col min="16" max="16" width="23.7265625" style="1" bestFit="1" customWidth="1"/>
    <col min="17" max="17" width="10.7265625" style="1" bestFit="1" customWidth="1"/>
    <col min="18" max="18" width="21.7265625" style="1" bestFit="1" customWidth="1"/>
    <col min="19" max="19" width="9" style="1" bestFit="1" customWidth="1"/>
    <col min="20" max="20" width="9.26953125" style="1" bestFit="1" customWidth="1"/>
    <col min="21" max="21" width="4.453125" style="1" bestFit="1" customWidth="1"/>
    <col min="22" max="22" width="6.7265625" style="1" bestFit="1" customWidth="1"/>
    <col min="23" max="23" width="4.7265625" style="1" bestFit="1" customWidth="1"/>
    <col min="24" max="24" width="13.81640625" style="1" bestFit="1" customWidth="1"/>
    <col min="25" max="25" width="23" style="1" bestFit="1" customWidth="1"/>
    <col min="26" max="26" width="12.26953125" style="1" bestFit="1" customWidth="1"/>
    <col min="27" max="27" width="23" style="1" bestFit="1" customWidth="1"/>
    <col min="28" max="28" width="12.26953125" style="1" bestFit="1" customWidth="1"/>
    <col min="29" max="29" width="23" style="1" bestFit="1" customWidth="1"/>
    <col min="30" max="30" width="12.26953125" style="1" bestFit="1" customWidth="1"/>
    <col min="31" max="31" width="27.1796875" style="1" bestFit="1" customWidth="1"/>
    <col min="32" max="32" width="26.26953125" style="1" bestFit="1" customWidth="1"/>
    <col min="33" max="33" width="27.1796875" style="1" bestFit="1" customWidth="1"/>
    <col min="34" max="34" width="24.54296875" style="1" bestFit="1" customWidth="1"/>
    <col min="35" max="35" width="28" style="1" bestFit="1" customWidth="1"/>
    <col min="36" max="36" width="26.26953125" style="1" bestFit="1" customWidth="1"/>
    <col min="37" max="37" width="27.1796875" style="1" bestFit="1" customWidth="1"/>
    <col min="38" max="38" width="24.54296875" style="1" bestFit="1" customWidth="1"/>
    <col min="39" max="39" width="18.1796875" style="1" bestFit="1" customWidth="1"/>
    <col min="40" max="40" width="16.26953125" style="1" bestFit="1" customWidth="1"/>
    <col min="41" max="41" width="21.453125" style="1" bestFit="1" customWidth="1"/>
    <col min="42" max="42" width="13.54296875" style="1" bestFit="1" customWidth="1"/>
    <col min="43" max="43" width="21.81640625" style="1" bestFit="1" customWidth="1"/>
    <col min="44" max="44" width="22.453125" style="1" bestFit="1" customWidth="1"/>
    <col min="45" max="45" width="32.7265625" style="1" bestFit="1" customWidth="1"/>
    <col min="46" max="46" width="23" style="1" bestFit="1" customWidth="1"/>
    <col min="47" max="47" width="15.1796875" style="1" bestFit="1" customWidth="1"/>
    <col min="48" max="48" width="23.453125" style="1" bestFit="1" customWidth="1"/>
    <col min="49" max="49" width="18.1796875" style="1" bestFit="1" customWidth="1"/>
    <col min="50" max="50" width="16.26953125" style="1" bestFit="1" customWidth="1"/>
    <col min="51" max="51" width="21.453125" style="1" bestFit="1" customWidth="1"/>
    <col min="52" max="52" width="13.54296875" style="1" bestFit="1" customWidth="1"/>
    <col min="53" max="53" width="21.81640625" style="1" bestFit="1" customWidth="1"/>
    <col min="54" max="54" width="22.453125" style="1" bestFit="1" customWidth="1"/>
    <col min="55" max="55" width="32.7265625" style="1" bestFit="1" customWidth="1"/>
    <col min="56" max="56" width="23" style="1" bestFit="1" customWidth="1"/>
    <col min="57" max="57" width="15.1796875" style="1" bestFit="1" customWidth="1"/>
    <col min="58" max="58" width="23.453125" style="1" bestFit="1" customWidth="1"/>
    <col min="59" max="59" width="17.453125" style="1" bestFit="1" customWidth="1"/>
    <col min="60" max="60" width="20.453125" style="1" bestFit="1" customWidth="1"/>
    <col min="61" max="61" width="12.54296875" style="1" bestFit="1" customWidth="1"/>
    <col min="62" max="62" width="20.81640625" style="1" bestFit="1" customWidth="1"/>
    <col min="63" max="63" width="21.54296875" style="1" bestFit="1" customWidth="1"/>
    <col min="64" max="64" width="15.26953125" style="1" bestFit="1" customWidth="1"/>
    <col min="65" max="65" width="20.7265625" style="1" bestFit="1" customWidth="1"/>
    <col min="66" max="66" width="12.81640625" style="1" bestFit="1" customWidth="1"/>
    <col min="67" max="67" width="21.1796875" style="1" bestFit="1" customWidth="1"/>
    <col min="68" max="68" width="21.81640625" style="1" bestFit="1" customWidth="1"/>
    <col min="69" max="69" width="30.7265625" style="1" bestFit="1" customWidth="1"/>
    <col min="70" max="70" width="29" style="1" bestFit="1" customWidth="1"/>
    <col min="71" max="71" width="39.81640625" style="1" bestFit="1" customWidth="1"/>
    <col min="72" max="72" width="34.453125" style="1" bestFit="1" customWidth="1"/>
    <col min="73" max="73" width="35.453125" style="1" bestFit="1" customWidth="1"/>
    <col min="74" max="74" width="23.453125" style="1" bestFit="1" customWidth="1"/>
    <col min="75" max="75" width="22.1796875" style="1" bestFit="1" customWidth="1"/>
    <col min="76" max="76" width="22" style="1" bestFit="1" customWidth="1"/>
    <col min="77" max="77" width="16.26953125" style="1" bestFit="1" customWidth="1"/>
    <col min="78" max="78" width="35.26953125" style="1" bestFit="1" customWidth="1"/>
    <col min="79" max="79" width="28.7265625" style="1" bestFit="1" customWidth="1"/>
    <col min="80" max="80" width="30.7265625" style="1" bestFit="1" customWidth="1"/>
    <col min="81" max="81" width="29" style="1" bestFit="1" customWidth="1"/>
    <col min="82" max="82" width="39.81640625" style="1" bestFit="1" customWidth="1"/>
    <col min="83" max="83" width="34.453125" style="1" bestFit="1" customWidth="1"/>
    <col min="84" max="84" width="35.453125" style="1" bestFit="1" customWidth="1"/>
    <col min="85" max="85" width="23.453125" style="1" bestFit="1" customWidth="1"/>
    <col min="86" max="86" width="22.1796875" style="1" bestFit="1" customWidth="1"/>
    <col min="87" max="87" width="22" style="1" bestFit="1" customWidth="1"/>
    <col min="88" max="88" width="16.26953125" style="1" bestFit="1" customWidth="1"/>
    <col min="89" max="89" width="35.26953125" style="1" bestFit="1" customWidth="1"/>
    <col min="90" max="90" width="28.7265625" style="1" bestFit="1" customWidth="1"/>
    <col min="91" max="91" width="30.7265625" style="1" bestFit="1" customWidth="1"/>
    <col min="92" max="92" width="29" style="1" bestFit="1" customWidth="1"/>
    <col min="93" max="93" width="39.81640625" style="1" bestFit="1" customWidth="1"/>
    <col min="94" max="94" width="34.453125" style="1" bestFit="1" customWidth="1"/>
    <col min="95" max="95" width="35.453125" style="1" bestFit="1" customWidth="1"/>
    <col min="96" max="96" width="23.453125" style="1" bestFit="1" customWidth="1"/>
    <col min="97" max="97" width="22.1796875" style="1" bestFit="1" customWidth="1"/>
    <col min="98" max="98" width="22" style="1" bestFit="1" customWidth="1"/>
    <col min="99" max="99" width="16.26953125" style="1" bestFit="1" customWidth="1"/>
    <col min="100" max="100" width="35.26953125" style="1" bestFit="1" customWidth="1"/>
    <col min="101" max="101" width="28.7265625" style="1" bestFit="1" customWidth="1"/>
    <col min="102" max="102" width="30.7265625" style="1" bestFit="1" customWidth="1"/>
    <col min="103" max="103" width="29" style="1" bestFit="1" customWidth="1"/>
    <col min="104" max="104" width="39.81640625" style="1" bestFit="1" customWidth="1"/>
    <col min="105" max="105" width="34.453125" style="1" bestFit="1" customWidth="1"/>
    <col min="106" max="106" width="35.453125" style="1" bestFit="1" customWidth="1"/>
    <col min="107" max="107" width="23.453125" style="1" bestFit="1" customWidth="1"/>
    <col min="108" max="108" width="22.1796875" style="1" bestFit="1" customWidth="1"/>
    <col min="109" max="109" width="22" style="1" bestFit="1" customWidth="1"/>
    <col min="110" max="110" width="16.26953125" style="1" bestFit="1" customWidth="1"/>
    <col min="111" max="111" width="35.26953125" style="1" bestFit="1" customWidth="1"/>
    <col min="112" max="112" width="28.7265625" style="1" bestFit="1" customWidth="1"/>
    <col min="113" max="113" width="30.7265625" style="1" bestFit="1" customWidth="1"/>
    <col min="114" max="114" width="29" style="1" bestFit="1" customWidth="1"/>
    <col min="115" max="115" width="39.81640625" style="1" bestFit="1" customWidth="1"/>
    <col min="116" max="116" width="34.453125" style="1" bestFit="1" customWidth="1"/>
    <col min="117" max="117" width="35.453125" style="1" bestFit="1" customWidth="1"/>
    <col min="118" max="118" width="23.453125" style="1" bestFit="1" customWidth="1"/>
    <col min="119" max="119" width="22.1796875" style="1" bestFit="1" customWidth="1"/>
    <col min="120" max="120" width="22" style="1" bestFit="1" customWidth="1"/>
    <col min="121" max="121" width="16.26953125" style="1" bestFit="1" customWidth="1"/>
    <col min="122" max="122" width="35.26953125" style="1" bestFit="1" customWidth="1"/>
    <col min="123" max="123" width="28.7265625" style="1" bestFit="1" customWidth="1"/>
    <col min="124" max="124" width="30.7265625" style="1" bestFit="1" customWidth="1"/>
    <col min="125" max="125" width="29" style="1" bestFit="1" customWidth="1"/>
    <col min="126" max="126" width="39.81640625" style="1" bestFit="1" customWidth="1"/>
    <col min="127" max="127" width="34.453125" style="1" bestFit="1" customWidth="1"/>
    <col min="128" max="128" width="35.453125" style="1" bestFit="1" customWidth="1"/>
    <col min="129" max="129" width="23.453125" style="1" bestFit="1" customWidth="1"/>
    <col min="130" max="130" width="22.1796875" style="1" bestFit="1" customWidth="1"/>
    <col min="131" max="131" width="22" style="1" bestFit="1" customWidth="1"/>
    <col min="132" max="132" width="16.26953125" style="1" bestFit="1" customWidth="1"/>
    <col min="133" max="133" width="35.26953125" style="1" bestFit="1" customWidth="1"/>
    <col min="134" max="134" width="28.7265625" style="1" bestFit="1" customWidth="1"/>
    <col min="135" max="135" width="30.7265625" style="1" bestFit="1" customWidth="1"/>
    <col min="136" max="136" width="29" style="1" bestFit="1" customWidth="1"/>
    <col min="137" max="137" width="39.81640625" style="1" bestFit="1" customWidth="1"/>
    <col min="138" max="138" width="34.453125" style="1" bestFit="1" customWidth="1"/>
    <col min="139" max="139" width="35.453125" style="1" bestFit="1" customWidth="1"/>
    <col min="140" max="140" width="23.453125" style="1" bestFit="1" customWidth="1"/>
    <col min="141" max="141" width="22.1796875" style="1" bestFit="1" customWidth="1"/>
    <col min="142" max="142" width="22" style="1" bestFit="1" customWidth="1"/>
    <col min="143" max="143" width="16.26953125" style="1" bestFit="1" customWidth="1"/>
    <col min="144" max="144" width="35.26953125" style="1" bestFit="1" customWidth="1"/>
    <col min="145" max="145" width="28.7265625" style="1" bestFit="1" customWidth="1"/>
    <col min="146" max="146" width="30.7265625" style="1" bestFit="1" customWidth="1"/>
    <col min="147" max="147" width="29" style="1" bestFit="1" customWidth="1"/>
    <col min="148" max="148" width="39.81640625" style="1" bestFit="1" customWidth="1"/>
    <col min="149" max="149" width="34.453125" style="1" bestFit="1" customWidth="1"/>
    <col min="150" max="150" width="35.453125" style="1" bestFit="1" customWidth="1"/>
    <col min="151" max="151" width="23.453125" style="1" bestFit="1" customWidth="1"/>
    <col min="152" max="152" width="22.1796875" style="1" bestFit="1" customWidth="1"/>
    <col min="153" max="153" width="22" style="1" bestFit="1" customWidth="1"/>
    <col min="154" max="154" width="16.26953125" style="1" bestFit="1" customWidth="1"/>
    <col min="155" max="155" width="35.26953125" style="1" bestFit="1" customWidth="1"/>
    <col min="156" max="156" width="28.7265625" style="1" bestFit="1" customWidth="1"/>
    <col min="157" max="157" width="30.7265625" style="1" bestFit="1" customWidth="1"/>
    <col min="158" max="158" width="29" style="1" bestFit="1" customWidth="1"/>
    <col min="159" max="159" width="39.81640625" style="1" bestFit="1" customWidth="1"/>
    <col min="160" max="160" width="34.453125" style="1" bestFit="1" customWidth="1"/>
    <col min="161" max="161" width="35.453125" style="1" bestFit="1" customWidth="1"/>
    <col min="162" max="162" width="23.453125" style="1" bestFit="1" customWidth="1"/>
    <col min="163" max="163" width="22.1796875" style="1" bestFit="1" customWidth="1"/>
    <col min="164" max="164" width="22" style="1" bestFit="1" customWidth="1"/>
    <col min="165" max="165" width="16.26953125" style="1" bestFit="1" customWidth="1"/>
    <col min="166" max="166" width="35.26953125" style="1" bestFit="1" customWidth="1"/>
    <col min="167" max="167" width="28.7265625" style="1" bestFit="1" customWidth="1"/>
    <col min="168" max="168" width="31.7265625" style="1" bestFit="1" customWidth="1"/>
    <col min="169" max="169" width="30.1796875" style="1" bestFit="1" customWidth="1"/>
    <col min="170" max="170" width="40.81640625" style="1" bestFit="1" customWidth="1"/>
    <col min="171" max="171" width="35.453125" style="1" bestFit="1" customWidth="1"/>
    <col min="172" max="172" width="36.453125" style="1" bestFit="1" customWidth="1"/>
    <col min="173" max="173" width="24.453125" style="1" bestFit="1" customWidth="1"/>
    <col min="174" max="174" width="23.1796875" style="1" bestFit="1" customWidth="1"/>
    <col min="175" max="175" width="23" style="1" bestFit="1" customWidth="1"/>
    <col min="176" max="176" width="17.453125" style="1" bestFit="1" customWidth="1"/>
    <col min="177" max="177" width="36.26953125" style="1" bestFit="1" customWidth="1"/>
    <col min="178" max="178" width="29.81640625" style="1" bestFit="1" customWidth="1"/>
    <col min="179" max="179" width="20.54296875" style="1" bestFit="1" customWidth="1"/>
    <col min="180" max="180" width="12.7265625" style="1" bestFit="1" customWidth="1"/>
    <col min="181" max="181" width="14.81640625" style="1" bestFit="1" customWidth="1"/>
    <col min="182" max="182" width="21.1796875" style="1" bestFit="1" customWidth="1"/>
    <col min="183" max="183" width="38.26953125" style="1" bestFit="1" customWidth="1"/>
    <col min="184" max="184" width="11" style="1" bestFit="1" customWidth="1"/>
    <col min="185" max="185" width="31.26953125" style="1" bestFit="1" customWidth="1"/>
    <col min="186" max="186" width="44" style="1" bestFit="1" customWidth="1"/>
    <col min="187" max="187" width="20.54296875" style="1" bestFit="1" customWidth="1"/>
    <col min="188" max="188" width="12.7265625" style="1" bestFit="1" customWidth="1"/>
    <col min="189" max="189" width="14.81640625" style="1" bestFit="1" customWidth="1"/>
    <col min="190" max="190" width="21.1796875" style="1" bestFit="1" customWidth="1"/>
    <col min="191" max="191" width="38.26953125" style="1" bestFit="1" customWidth="1"/>
    <col min="192" max="192" width="11" style="1" bestFit="1" customWidth="1"/>
    <col min="193" max="193" width="31.26953125" style="1" bestFit="1" customWidth="1"/>
    <col min="194" max="194" width="44" style="1" bestFit="1" customWidth="1"/>
    <col min="195" max="195" width="20.54296875" style="1" bestFit="1" customWidth="1"/>
    <col min="196" max="196" width="12.7265625" style="1" bestFit="1" customWidth="1"/>
    <col min="197" max="197" width="14.81640625" style="1" bestFit="1" customWidth="1"/>
    <col min="198" max="198" width="21.1796875" style="1" bestFit="1" customWidth="1"/>
    <col min="199" max="199" width="38.26953125" style="1" bestFit="1" customWidth="1"/>
    <col min="200" max="200" width="11" style="1" bestFit="1" customWidth="1"/>
    <col min="201" max="201" width="31.26953125" style="1" bestFit="1" customWidth="1"/>
    <col min="202" max="202" width="44" style="1" bestFit="1" customWidth="1"/>
    <col min="203" max="203" width="33.54296875" style="1" bestFit="1" customWidth="1"/>
    <col min="204" max="204" width="40.7265625" style="1" bestFit="1" customWidth="1"/>
    <col min="205" max="205" width="33.54296875" style="1" bestFit="1" customWidth="1"/>
    <col min="206" max="206" width="40.7265625" style="1" bestFit="1" customWidth="1"/>
    <col min="207" max="16384" width="9.1796875" style="1"/>
  </cols>
  <sheetData>
    <row r="1" spans="1:206" ht="15" customHeight="1" x14ac:dyDescent="0.35">
      <c r="A1" s="6" t="s">
        <v>60</v>
      </c>
      <c r="B1" s="6" t="s">
        <v>61</v>
      </c>
      <c r="C1" s="6" t="s">
        <v>112</v>
      </c>
      <c r="D1" s="6" t="s">
        <v>62</v>
      </c>
      <c r="E1" s="6" t="s">
        <v>63</v>
      </c>
      <c r="F1" s="6" t="s">
        <v>496</v>
      </c>
      <c r="G1" s="6" t="s">
        <v>497</v>
      </c>
      <c r="H1" s="6" t="s">
        <v>66</v>
      </c>
      <c r="I1" s="6" t="s">
        <v>65</v>
      </c>
      <c r="J1" s="6" t="s">
        <v>64</v>
      </c>
      <c r="K1" s="6" t="s">
        <v>498</v>
      </c>
      <c r="L1" s="6" t="s">
        <v>67</v>
      </c>
      <c r="M1" s="6" t="s">
        <v>69</v>
      </c>
      <c r="N1" s="6" t="s">
        <v>68</v>
      </c>
      <c r="O1" s="6" t="s">
        <v>499</v>
      </c>
      <c r="P1" s="6" t="s">
        <v>185</v>
      </c>
      <c r="Q1" s="6" t="s">
        <v>70</v>
      </c>
      <c r="R1" s="6" t="s">
        <v>76</v>
      </c>
      <c r="S1" s="6" t="s">
        <v>71</v>
      </c>
      <c r="T1" s="6" t="s">
        <v>72</v>
      </c>
      <c r="U1" s="6" t="s">
        <v>73</v>
      </c>
      <c r="V1" s="6" t="s">
        <v>74</v>
      </c>
      <c r="W1" s="6" t="s">
        <v>75</v>
      </c>
      <c r="X1" s="6" t="s">
        <v>124</v>
      </c>
      <c r="Y1" s="6" t="s">
        <v>126</v>
      </c>
      <c r="Z1" s="6" t="s">
        <v>127</v>
      </c>
      <c r="AA1" s="6" t="s">
        <v>128</v>
      </c>
      <c r="AB1" s="6" t="s">
        <v>129</v>
      </c>
      <c r="AC1" s="6" t="s">
        <v>130</v>
      </c>
      <c r="AD1" s="6" t="s">
        <v>131</v>
      </c>
      <c r="AE1" s="6" t="s">
        <v>353</v>
      </c>
      <c r="AF1" s="6" t="s">
        <v>355</v>
      </c>
      <c r="AG1" s="6" t="s">
        <v>356</v>
      </c>
      <c r="AH1" s="6" t="s">
        <v>474</v>
      </c>
      <c r="AI1" s="6" t="s">
        <v>354</v>
      </c>
      <c r="AJ1" s="6" t="s">
        <v>357</v>
      </c>
      <c r="AK1" s="6" t="s">
        <v>358</v>
      </c>
      <c r="AL1" s="6" t="s">
        <v>475</v>
      </c>
      <c r="AM1" s="6" t="s">
        <v>506</v>
      </c>
      <c r="AN1" s="6" t="s">
        <v>427</v>
      </c>
      <c r="AO1" s="6" t="s">
        <v>507</v>
      </c>
      <c r="AP1" s="6" t="s">
        <v>508</v>
      </c>
      <c r="AQ1" s="6" t="s">
        <v>509</v>
      </c>
      <c r="AR1" s="6" t="s">
        <v>510</v>
      </c>
      <c r="AS1" s="6" t="s">
        <v>500</v>
      </c>
      <c r="AT1" s="6" t="s">
        <v>502</v>
      </c>
      <c r="AU1" s="6" t="s">
        <v>503</v>
      </c>
      <c r="AV1" s="6" t="s">
        <v>504</v>
      </c>
      <c r="AW1" s="6" t="s">
        <v>505</v>
      </c>
      <c r="AX1" s="6" t="s">
        <v>428</v>
      </c>
      <c r="AY1" s="6" t="s">
        <v>511</v>
      </c>
      <c r="AZ1" s="6" t="s">
        <v>512</v>
      </c>
      <c r="BA1" s="6" t="s">
        <v>513</v>
      </c>
      <c r="BB1" s="6" t="s">
        <v>514</v>
      </c>
      <c r="BC1" s="6" t="s">
        <v>501</v>
      </c>
      <c r="BD1" s="6" t="s">
        <v>515</v>
      </c>
      <c r="BE1" s="6" t="s">
        <v>516</v>
      </c>
      <c r="BF1" s="6" t="s">
        <v>517</v>
      </c>
      <c r="BG1" s="6" t="s">
        <v>360</v>
      </c>
      <c r="BH1" s="6" t="s">
        <v>518</v>
      </c>
      <c r="BI1" s="6" t="s">
        <v>519</v>
      </c>
      <c r="BJ1" s="6" t="s">
        <v>520</v>
      </c>
      <c r="BK1" s="6" t="s">
        <v>521</v>
      </c>
      <c r="BL1" s="6" t="s">
        <v>361</v>
      </c>
      <c r="BM1" s="6" t="s">
        <v>522</v>
      </c>
      <c r="BN1" s="6" t="s">
        <v>523</v>
      </c>
      <c r="BO1" s="6" t="s">
        <v>524</v>
      </c>
      <c r="BP1" s="6" t="s">
        <v>525</v>
      </c>
      <c r="BQ1" s="6" t="s">
        <v>528</v>
      </c>
      <c r="BR1" s="6" t="s">
        <v>529</v>
      </c>
      <c r="BS1" s="6" t="s">
        <v>377</v>
      </c>
      <c r="BT1" s="6" t="s">
        <v>530</v>
      </c>
      <c r="BU1" s="6" t="s">
        <v>531</v>
      </c>
      <c r="BV1" s="6" t="s">
        <v>532</v>
      </c>
      <c r="BW1" s="6" t="s">
        <v>533</v>
      </c>
      <c r="BX1" s="6" t="s">
        <v>534</v>
      </c>
      <c r="BY1" s="6" t="s">
        <v>535</v>
      </c>
      <c r="BZ1" s="17" t="s">
        <v>536</v>
      </c>
      <c r="CA1" s="17" t="s">
        <v>537</v>
      </c>
      <c r="CB1" s="6" t="s">
        <v>538</v>
      </c>
      <c r="CC1" s="6" t="s">
        <v>539</v>
      </c>
      <c r="CD1" s="6" t="s">
        <v>378</v>
      </c>
      <c r="CE1" s="6" t="s">
        <v>540</v>
      </c>
      <c r="CF1" s="6" t="s">
        <v>541</v>
      </c>
      <c r="CG1" s="6" t="s">
        <v>542</v>
      </c>
      <c r="CH1" s="6" t="s">
        <v>543</v>
      </c>
      <c r="CI1" s="6" t="s">
        <v>544</v>
      </c>
      <c r="CJ1" s="6" t="s">
        <v>545</v>
      </c>
      <c r="CK1" s="17" t="s">
        <v>546</v>
      </c>
      <c r="CL1" s="17" t="s">
        <v>547</v>
      </c>
      <c r="CM1" s="6" t="s">
        <v>548</v>
      </c>
      <c r="CN1" s="6" t="s">
        <v>549</v>
      </c>
      <c r="CO1" s="6" t="s">
        <v>379</v>
      </c>
      <c r="CP1" s="6" t="s">
        <v>550</v>
      </c>
      <c r="CQ1" s="6" t="s">
        <v>551</v>
      </c>
      <c r="CR1" s="6" t="s">
        <v>552</v>
      </c>
      <c r="CS1" s="6" t="s">
        <v>553</v>
      </c>
      <c r="CT1" s="6" t="s">
        <v>554</v>
      </c>
      <c r="CU1" s="6" t="s">
        <v>555</v>
      </c>
      <c r="CV1" s="17" t="s">
        <v>556</v>
      </c>
      <c r="CW1" s="17" t="s">
        <v>557</v>
      </c>
      <c r="CX1" s="6" t="s">
        <v>559</v>
      </c>
      <c r="CY1" s="6" t="s">
        <v>560</v>
      </c>
      <c r="CZ1" s="6" t="s">
        <v>380</v>
      </c>
      <c r="DA1" s="6" t="s">
        <v>561</v>
      </c>
      <c r="DB1" s="6" t="s">
        <v>562</v>
      </c>
      <c r="DC1" s="6" t="s">
        <v>563</v>
      </c>
      <c r="DD1" s="6" t="s">
        <v>564</v>
      </c>
      <c r="DE1" s="6" t="s">
        <v>565</v>
      </c>
      <c r="DF1" s="6" t="s">
        <v>566</v>
      </c>
      <c r="DG1" s="17" t="s">
        <v>567</v>
      </c>
      <c r="DH1" s="17" t="s">
        <v>568</v>
      </c>
      <c r="DI1" s="6" t="s">
        <v>569</v>
      </c>
      <c r="DJ1" s="6" t="s">
        <v>570</v>
      </c>
      <c r="DK1" s="6" t="s">
        <v>381</v>
      </c>
      <c r="DL1" s="6" t="s">
        <v>571</v>
      </c>
      <c r="DM1" s="6" t="s">
        <v>572</v>
      </c>
      <c r="DN1" s="6" t="s">
        <v>573</v>
      </c>
      <c r="DO1" s="6" t="s">
        <v>574</v>
      </c>
      <c r="DP1" s="6" t="s">
        <v>575</v>
      </c>
      <c r="DQ1" s="6" t="s">
        <v>576</v>
      </c>
      <c r="DR1" s="17" t="s">
        <v>577</v>
      </c>
      <c r="DS1" s="17" t="s">
        <v>578</v>
      </c>
      <c r="DT1" s="6" t="s">
        <v>579</v>
      </c>
      <c r="DU1" s="6" t="s">
        <v>580</v>
      </c>
      <c r="DV1" s="6" t="s">
        <v>382</v>
      </c>
      <c r="DW1" s="6" t="s">
        <v>581</v>
      </c>
      <c r="DX1" s="6" t="s">
        <v>582</v>
      </c>
      <c r="DY1" s="6" t="s">
        <v>583</v>
      </c>
      <c r="DZ1" s="6" t="s">
        <v>584</v>
      </c>
      <c r="EA1" s="6" t="s">
        <v>585</v>
      </c>
      <c r="EB1" s="6" t="s">
        <v>586</v>
      </c>
      <c r="EC1" s="17" t="s">
        <v>587</v>
      </c>
      <c r="ED1" s="17" t="s">
        <v>588</v>
      </c>
      <c r="EE1" s="6" t="s">
        <v>589</v>
      </c>
      <c r="EF1" s="6" t="s">
        <v>590</v>
      </c>
      <c r="EG1" s="6" t="s">
        <v>383</v>
      </c>
      <c r="EH1" s="6" t="s">
        <v>591</v>
      </c>
      <c r="EI1" s="6" t="s">
        <v>592</v>
      </c>
      <c r="EJ1" s="6" t="s">
        <v>593</v>
      </c>
      <c r="EK1" s="6" t="s">
        <v>594</v>
      </c>
      <c r="EL1" s="6" t="s">
        <v>595</v>
      </c>
      <c r="EM1" s="6" t="s">
        <v>596</v>
      </c>
      <c r="EN1" s="17" t="s">
        <v>597</v>
      </c>
      <c r="EO1" s="17" t="s">
        <v>598</v>
      </c>
      <c r="EP1" s="6" t="s">
        <v>599</v>
      </c>
      <c r="EQ1" s="6" t="s">
        <v>600</v>
      </c>
      <c r="ER1" s="6" t="s">
        <v>384</v>
      </c>
      <c r="ES1" s="6" t="s">
        <v>601</v>
      </c>
      <c r="ET1" s="6" t="s">
        <v>602</v>
      </c>
      <c r="EU1" s="6" t="s">
        <v>603</v>
      </c>
      <c r="EV1" s="6" t="s">
        <v>604</v>
      </c>
      <c r="EW1" s="6" t="s">
        <v>605</v>
      </c>
      <c r="EX1" s="6" t="s">
        <v>606</v>
      </c>
      <c r="EY1" s="17" t="s">
        <v>607</v>
      </c>
      <c r="EZ1" s="17" t="s">
        <v>608</v>
      </c>
      <c r="FA1" s="6" t="s">
        <v>609</v>
      </c>
      <c r="FB1" s="6" t="s">
        <v>610</v>
      </c>
      <c r="FC1" s="6" t="s">
        <v>385</v>
      </c>
      <c r="FD1" s="6" t="s">
        <v>611</v>
      </c>
      <c r="FE1" s="6" t="s">
        <v>612</v>
      </c>
      <c r="FF1" s="6" t="s">
        <v>613</v>
      </c>
      <c r="FG1" s="6" t="s">
        <v>614</v>
      </c>
      <c r="FH1" s="6" t="s">
        <v>615</v>
      </c>
      <c r="FI1" s="6" t="s">
        <v>616</v>
      </c>
      <c r="FJ1" s="17" t="s">
        <v>617</v>
      </c>
      <c r="FK1" s="17" t="s">
        <v>618</v>
      </c>
      <c r="FL1" s="6" t="s">
        <v>619</v>
      </c>
      <c r="FM1" s="6" t="s">
        <v>620</v>
      </c>
      <c r="FN1" s="6" t="s">
        <v>386</v>
      </c>
      <c r="FO1" s="6" t="s">
        <v>621</v>
      </c>
      <c r="FP1" s="6" t="s">
        <v>622</v>
      </c>
      <c r="FQ1" s="6" t="s">
        <v>623</v>
      </c>
      <c r="FR1" s="6" t="s">
        <v>624</v>
      </c>
      <c r="FS1" s="6" t="s">
        <v>625</v>
      </c>
      <c r="FT1" s="6" t="s">
        <v>626</v>
      </c>
      <c r="FU1" s="17" t="s">
        <v>627</v>
      </c>
      <c r="FV1" s="17" t="s">
        <v>628</v>
      </c>
      <c r="FW1" s="6" t="s">
        <v>629</v>
      </c>
      <c r="FX1" s="6" t="s">
        <v>630</v>
      </c>
      <c r="FY1" s="6" t="s">
        <v>631</v>
      </c>
      <c r="FZ1" s="17" t="s">
        <v>493</v>
      </c>
      <c r="GA1" s="17" t="s">
        <v>632</v>
      </c>
      <c r="GB1" s="6" t="s">
        <v>633</v>
      </c>
      <c r="GC1" s="6" t="s">
        <v>634</v>
      </c>
      <c r="GD1" s="6" t="s">
        <v>635</v>
      </c>
      <c r="GE1" s="6" t="s">
        <v>636</v>
      </c>
      <c r="GF1" s="6" t="s">
        <v>637</v>
      </c>
      <c r="GG1" s="6" t="s">
        <v>638</v>
      </c>
      <c r="GH1" s="17" t="s">
        <v>494</v>
      </c>
      <c r="GI1" s="17" t="s">
        <v>639</v>
      </c>
      <c r="GJ1" s="6" t="s">
        <v>640</v>
      </c>
      <c r="GK1" s="6" t="s">
        <v>641</v>
      </c>
      <c r="GL1" s="6" t="s">
        <v>642</v>
      </c>
      <c r="GM1" s="6" t="s">
        <v>643</v>
      </c>
      <c r="GN1" s="6" t="s">
        <v>644</v>
      </c>
      <c r="GO1" s="6" t="s">
        <v>645</v>
      </c>
      <c r="GP1" s="17" t="s">
        <v>495</v>
      </c>
      <c r="GQ1" s="17" t="s">
        <v>646</v>
      </c>
      <c r="GR1" s="6" t="s">
        <v>647</v>
      </c>
      <c r="GS1" s="6" t="s">
        <v>648</v>
      </c>
      <c r="GT1" s="6" t="s">
        <v>649</v>
      </c>
      <c r="GU1" s="20" t="s">
        <v>650</v>
      </c>
      <c r="GV1" s="20" t="s">
        <v>526</v>
      </c>
      <c r="GW1" s="20" t="s">
        <v>651</v>
      </c>
      <c r="GX1" s="20" t="s">
        <v>527</v>
      </c>
    </row>
    <row r="2" spans="1:206" ht="15" customHeight="1" x14ac:dyDescent="0.35">
      <c r="A2" s="1" t="str">
        <f>nome</f>
        <v>Michele</v>
      </c>
      <c r="B2" s="1" t="str">
        <f>cognome</f>
        <v>Motolo</v>
      </c>
      <c r="C2" s="1">
        <f>sesso</f>
        <v>0</v>
      </c>
      <c r="D2" s="1">
        <f>stato_nascita</f>
        <v>0</v>
      </c>
      <c r="E2" s="1" t="str">
        <f>comune_nascita</f>
        <v>Napoli</v>
      </c>
      <c r="F2" s="1">
        <f>provincia_nascita</f>
        <v>0</v>
      </c>
      <c r="G2" s="1" t="str">
        <f>data_nascita</f>
        <v>1970</v>
      </c>
      <c r="H2" s="1">
        <f>indirizzo_residenza</f>
        <v>0</v>
      </c>
      <c r="I2" s="1">
        <f>cap_residenza</f>
        <v>0</v>
      </c>
      <c r="J2" s="1">
        <f>comune_residenza</f>
        <v>0</v>
      </c>
      <c r="K2" s="1">
        <f>provincia_residenza</f>
        <v>0</v>
      </c>
      <c r="L2" s="1">
        <f>indirizzo_domicilio</f>
        <v>0</v>
      </c>
      <c r="M2" s="1">
        <f>cap_domicilio</f>
        <v>0</v>
      </c>
      <c r="N2" s="1">
        <f>comune_domicilio</f>
        <v>0</v>
      </c>
      <c r="O2" s="1">
        <f>provincia_domicilio</f>
        <v>0</v>
      </c>
      <c r="P2" s="1">
        <f>codice_fiscale</f>
        <v>0</v>
      </c>
      <c r="Q2" s="1" t="str">
        <f>partita_iva</f>
        <v>07924970630</v>
      </c>
      <c r="R2" s="1">
        <f>intestatario_partita_iva</f>
        <v>0</v>
      </c>
      <c r="S2" s="1">
        <f>telefono</f>
        <v>0</v>
      </c>
      <c r="T2" s="1">
        <f>cellulare</f>
        <v>0</v>
      </c>
      <c r="U2" s="1">
        <f>fax</f>
        <v>0</v>
      </c>
      <c r="V2" s="1">
        <f>email</f>
        <v>0</v>
      </c>
      <c r="W2" s="1">
        <f>pec</f>
        <v>0</v>
      </c>
      <c r="X2" s="1" t="str">
        <f>lingua_madre</f>
        <v>Italiano</v>
      </c>
      <c r="Y2" s="1" t="str">
        <f>lingua1</f>
        <v>Inglese</v>
      </c>
      <c r="Z2" s="1" t="str">
        <f>lingua1_livello</f>
        <v>7 Professionale</v>
      </c>
      <c r="AA2" s="1">
        <f>lingua2</f>
        <v>0</v>
      </c>
      <c r="AB2" s="1">
        <f>lingua2_livello</f>
        <v>0</v>
      </c>
      <c r="AC2" s="1">
        <f>lingua3</f>
        <v>0</v>
      </c>
      <c r="AD2" s="1">
        <f>lingua3_livello</f>
        <v>0</v>
      </c>
      <c r="AE2" s="1" t="str">
        <f>spec_principale</f>
        <v>INDUSTRIE_CREATIVE_E_CULTURALI</v>
      </c>
      <c r="AF2" s="1" t="str">
        <f>ads1_principale</f>
        <v>ICC1 Digitalizzazione, rilievo 3D e realtà virtuale</v>
      </c>
      <c r="AG2" s="1" t="str">
        <f>ads1_secondaria</f>
        <v>ICC4 Moda e Design</v>
      </c>
      <c r="AH2" s="1" t="str">
        <f>ads1_terziaria</f>
        <v>ICC2 Conservazione e manutenzione dei beni culturali e del patrimonio artistico</v>
      </c>
      <c r="AI2" s="1" t="str">
        <f>spec_secondaria</f>
        <v>MANIFATTURIERO_AVANZATO</v>
      </c>
      <c r="AJ2" s="1" t="str">
        <f>ads2_principale</f>
        <v>MA1 Produzione con processi innovativi</v>
      </c>
      <c r="AK2" s="1" t="str">
        <f>ads2_secondaria</f>
        <v>MA3 Sistemi di produzione ad alta efficienza</v>
      </c>
      <c r="AL2" s="1" t="str">
        <f>ads2_terziaria</f>
        <v>MA4 Manufacturing per prodotti personalizzati</v>
      </c>
      <c r="AM2" s="1" t="str">
        <f>l1_tipo</f>
        <v>Vecchio ordinamento</v>
      </c>
      <c r="AN2" s="1" t="str">
        <f>l1_tema</f>
        <v>Ingegneria Meccanica</v>
      </c>
      <c r="AO2" s="1" t="str">
        <f>l1_anno</f>
        <v>2001</v>
      </c>
      <c r="AP2" s="1" t="str">
        <f>l1_presso</f>
        <v>Università degli Studi di Napoli Federico II</v>
      </c>
      <c r="AQ2" s="1" t="str">
        <f>l1_titolo</f>
        <v>Gestione dei materiali e della produzione industriale - Tesi in "Leghe a memoria di forma e controllo delle vibrazioni: assorbitori di vibrazioni adattivi".</v>
      </c>
      <c r="AR2" s="1" t="str">
        <f>l1_voto</f>
        <v>101/110</v>
      </c>
      <c r="AS2" s="1">
        <f>l11_tema</f>
        <v>0</v>
      </c>
      <c r="AT2" s="1">
        <f>l11_anno</f>
        <v>0</v>
      </c>
      <c r="AU2" s="1">
        <f>l11_presso</f>
        <v>0</v>
      </c>
      <c r="AV2" s="1">
        <f>l11_titolo</f>
        <v>0</v>
      </c>
      <c r="AW2" s="1">
        <f>l2_tipo</f>
        <v>0</v>
      </c>
      <c r="AX2" s="1">
        <f>l2_tema</f>
        <v>0</v>
      </c>
      <c r="AY2" s="1">
        <f>l2_anno</f>
        <v>0</v>
      </c>
      <c r="AZ2" s="1">
        <f>l2_presso</f>
        <v>0</v>
      </c>
      <c r="BA2" s="1">
        <f>l2_titolo</f>
        <v>0</v>
      </c>
      <c r="BB2" s="1">
        <f>l2_voto</f>
        <v>0</v>
      </c>
      <c r="BC2" s="1">
        <f>l21_tema</f>
        <v>0</v>
      </c>
      <c r="BD2" s="1">
        <f>l21_anno</f>
        <v>0</v>
      </c>
      <c r="BE2" s="1">
        <f>l21_presso</f>
        <v>0</v>
      </c>
      <c r="BF2" s="1">
        <f>l21_titolo</f>
        <v>0</v>
      </c>
      <c r="BG2" s="1">
        <f>dot_tema</f>
        <v>0</v>
      </c>
      <c r="BH2" s="1">
        <f>dot_anno</f>
        <v>0</v>
      </c>
      <c r="BI2" s="1">
        <f>dot_presso</f>
        <v>0</v>
      </c>
      <c r="BJ2" s="1">
        <f>dot_titolo</f>
        <v>0</v>
      </c>
      <c r="BK2" s="1">
        <f>dot_voto</f>
        <v>0</v>
      </c>
      <c r="BL2" s="1" t="str">
        <f>m2l_tema</f>
        <v>Gestione dell'informazione dei dati produttivi aziendali</v>
      </c>
      <c r="BM2" s="1" t="str">
        <f>m2l_anno</f>
        <v>2004</v>
      </c>
      <c r="BN2" s="1" t="str">
        <f>m2l_presso</f>
        <v>IAL Agenzia Formativa Friuli Venezia Giulia in collaborazione con l'Università di Udine</v>
      </c>
      <c r="BO2" s="1" t="str">
        <f>m2l_titolo</f>
        <v>Esperto della gestione dell'informazione dei dati produttivi aziendali computer based - il modello Just in time</v>
      </c>
      <c r="BP2" s="1" t="str">
        <f>m2l_voto</f>
        <v>/</v>
      </c>
      <c r="BQ2" s="1">
        <f>ep1_inizio</f>
        <v>41671</v>
      </c>
      <c r="BR2" s="1" t="str">
        <f>ep1_fine</f>
        <v>in corso</v>
      </c>
      <c r="BS2" s="1" t="str">
        <f>ep1_denominazione</f>
        <v>NOVAFUND SPA</v>
      </c>
      <c r="BT2" s="1" t="str">
        <f>ep1_comune</f>
        <v>Napoli</v>
      </c>
      <c r="BU2" s="1" t="str">
        <f>ep1_provincia</f>
        <v>NA</v>
      </c>
      <c r="BV2" s="1" t="str">
        <f>ep1_dimensione</f>
        <v>2 Piccola impresa (&lt; 50 dipendenti)</v>
      </c>
      <c r="BW2" s="1" t="str">
        <f>ep1_settore</f>
        <v>Consulenza sugli strumenti di finanza innovativa</v>
      </c>
      <c r="BX2" s="1" t="str">
        <f>ep1_ambito</f>
        <v>Privato</v>
      </c>
      <c r="BY2" s="1" t="str">
        <f>ep1_rife</f>
        <v>Entrambe</v>
      </c>
      <c r="BZ2" s="1" t="str">
        <f>ep1_attivita</f>
        <v>Società di consulenza e sviluppo sistemi e modelli software per reperire finanziamenti e
fondi per imprese, in particolare start up innovative e PMI innovative; Consulenza strategica, finanziaria, organizzativa per l'accesso a strumenti di corporate finance; Consulenza sui modelli applicativi Industry 4.0, trasformazione digitale, applicazione di tecnologie abilitanti, soluzioni advanced manufacturing e Cyber Security.</v>
      </c>
      <c r="CA2" s="1" t="str">
        <f>ep1_resp</f>
        <v>Innovation Manager, analisi tecnica/commerciale progetti di investimento tecnologico, consulenza tecnica 4.0 su temi manifattura avanzata, IoT, cybersecurity; fattibilità e definizione del modello funzionale della piattaforma SW prototipale per l’erogazione di servizi di corporate finance.</v>
      </c>
      <c r="CB2" s="1">
        <f>ep2_inizio</f>
        <v>38808</v>
      </c>
      <c r="CC2" s="1" t="str">
        <f>ep2_fine</f>
        <v>in corso</v>
      </c>
      <c r="CD2" s="1" t="str">
        <f>ep2_denominazione</f>
        <v>CRB Software Division Srl</v>
      </c>
      <c r="CE2" s="1" t="str">
        <f>ep2_comune</f>
        <v>Napoli</v>
      </c>
      <c r="CF2" s="1" t="str">
        <f>ep2_provincia</f>
        <v>NA</v>
      </c>
      <c r="CG2" s="1" t="str">
        <f>ep2_dimensione</f>
        <v>2 Piccola impresa (&lt; 50 dipendenti)</v>
      </c>
      <c r="CH2" s="1" t="str">
        <f>ep2_settore</f>
        <v>Sviluppo e gestione progetti di ricerca e sviluppo</v>
      </c>
      <c r="CI2" s="1" t="str">
        <f>ep2_ambito</f>
        <v>Privato</v>
      </c>
      <c r="CJ2" s="1" t="str">
        <f>ep2_rife</f>
        <v>Entrambe</v>
      </c>
      <c r="CK2" s="1" t="str">
        <f>ep2_attivita</f>
        <v>Responsabilità nei rapporti tecnico-commerciali relativi ad applicazioni di ingegneria industriale - gestione di progetti di ricerca (regionali, nazionali, europei). Stesura di rilievi e progetti preliminari, progetti di layout.</v>
      </c>
      <c r="CL2" s="1" t="str">
        <f>ep2_resp</f>
        <v>Application Engineer Responsabile CRB-Lab.</v>
      </c>
      <c r="CM2" s="1" t="str">
        <f>ep3_inizio</f>
        <v>01/2004</v>
      </c>
      <c r="CN2" s="1" t="str">
        <f>ep3_fine</f>
        <v>03/2006</v>
      </c>
      <c r="CO2" s="1" t="str">
        <f>ep3_denominazione</f>
        <v>EIDON Ricerca Sviluppo Documentazione SPA</v>
      </c>
      <c r="CP2" s="1" t="str">
        <f>ep3_comune</f>
        <v>Udine</v>
      </c>
      <c r="CQ2" s="1" t="str">
        <f>ep3_provincia</f>
        <v>UD</v>
      </c>
      <c r="CR2" s="1" t="str">
        <f>ep3_dimensione</f>
        <v>2 Piccola impresa (&lt; 50 dipendenti)</v>
      </c>
      <c r="CS2" s="1" t="str">
        <f>ep3_settore</f>
        <v>Attività di R&amp;D nei settori dell'ingegneria di processo e prodotto, dell'informatica</v>
      </c>
      <c r="CT2" s="1" t="str">
        <f>ep3_ambito</f>
        <v>Privato</v>
      </c>
      <c r="CU2" s="1" t="str">
        <f>ep3_rife</f>
        <v>Entrambe</v>
      </c>
      <c r="CV2" s="1" t="str">
        <f>ep3_attivita</f>
        <v>Impresa privata indipendente che offre servizi di ricerca su contratto ad altre imprese, operando come partner tecnologico per tutto ciò che rigurda le tecnologie ICT.</v>
      </c>
      <c r="CW2" s="1" t="str">
        <f>ep3_resp</f>
        <v>Application Engineer Responsabile S-Lab 
Responsabilità nella supervisione, controllo e gestione di progetti di ricerca area Sud, gestione prove ed elaborazioni programmi operativi su macchine ed impianti.</v>
      </c>
      <c r="CX2" s="1" t="str">
        <f>ep4_inizio</f>
        <v>09/2002</v>
      </c>
      <c r="CY2" s="1" t="str">
        <f>ep4_fine</f>
        <v>11/2003</v>
      </c>
      <c r="CZ2" s="1" t="str">
        <f>ep4_denominazione</f>
        <v>CTP Company Trafili Production Srl</v>
      </c>
      <c r="DA2" s="1" t="str">
        <f>ep4_comune</f>
        <v>Avellino</v>
      </c>
      <c r="DB2" s="1" t="str">
        <f>ep4_provincia</f>
        <v>AV</v>
      </c>
      <c r="DC2" s="1" t="str">
        <f>ep4_dimensione</f>
        <v>1 Micro impresa (&lt; 10 dipendenti)</v>
      </c>
      <c r="DD2" s="1" t="str">
        <f>ep4_settore</f>
        <v>Produzione conduttori elettrici</v>
      </c>
      <c r="DE2" s="1" t="str">
        <f>ep4_ambito</f>
        <v>Privato</v>
      </c>
      <c r="DF2" s="1" t="str">
        <f>ep4_rife</f>
        <v>Macro-area secondaria (MA2)</v>
      </c>
      <c r="DG2" s="1" t="str">
        <f>ep4_attivita</f>
        <v xml:space="preserve">Produzione di conduttori elettrici in rame, alluminio e sue leghe e prodotti per saldatura (tig/mig) in metalli non ferrosi per l'industria metalmeccanica.  </v>
      </c>
      <c r="DH2" s="1" t="str">
        <f>ep4_resp</f>
        <v>Responsabile programmazione produzione e Quality Assurance.</v>
      </c>
      <c r="DI2" s="1" t="str">
        <f>ep5_inizio</f>
        <v>07/2002</v>
      </c>
      <c r="DJ2" s="1" t="str">
        <f>ep5_fine</f>
        <v>in corso</v>
      </c>
      <c r="DK2" s="1" t="str">
        <f>ep5_denominazione</f>
        <v>EUROCERT SRL</v>
      </c>
      <c r="DL2" s="1" t="str">
        <f>ep5_comune</f>
        <v>Macerata</v>
      </c>
      <c r="DM2" s="1" t="str">
        <f>ep5_provincia</f>
        <v>MC</v>
      </c>
      <c r="DN2" s="1" t="str">
        <f>ep5_dimensione</f>
        <v>2 Piccola impresa (&lt; 50 dipendenti)</v>
      </c>
      <c r="DO2" s="1" t="str">
        <f>ep5_settore</f>
        <v>Ente certificatore</v>
      </c>
      <c r="DP2" s="1" t="str">
        <f>ep5_ambito</f>
        <v>Privato</v>
      </c>
      <c r="DQ2" s="1" t="str">
        <f>ep5_rife</f>
        <v>Macro-area secondaria (MA2)</v>
      </c>
      <c r="DR2" s="1" t="str">
        <f>ep5_attivita</f>
        <v>Primario ente notificato dal Ministero per lo Sviluppo Economico operante sull'intero territorio nazionale nel settore delle verifiche periodiche ed esami finali di ascensori.</v>
      </c>
      <c r="DS2" s="1" t="str">
        <f>ep5_resp</f>
        <v>Consulente/verificatore e collaudatore di impianti meccanici.</v>
      </c>
      <c r="DT2" s="1" t="str">
        <f>ep6_inizio</f>
        <v>2000</v>
      </c>
      <c r="DU2" s="1" t="str">
        <f>ep6_fine</f>
        <v>in corso</v>
      </c>
      <c r="DV2" s="1" t="str">
        <f>ep6_denominazione</f>
        <v>CRB Consulting Sas</v>
      </c>
      <c r="DW2" s="1" t="str">
        <f>ep6_comune</f>
        <v>Napoli</v>
      </c>
      <c r="DX2" s="1" t="str">
        <f>ep6_provincia</f>
        <v>NA</v>
      </c>
      <c r="DY2" s="1" t="str">
        <f>ep6_dimensione</f>
        <v>1 Micro impresa (&lt; 10 dipendenti)</v>
      </c>
      <c r="DZ2" s="1" t="str">
        <f>ep6_settore</f>
        <v>Consulenza tecnica, amministrativa e finanziaria alle PMI</v>
      </c>
      <c r="EA2" s="1" t="str">
        <f>ep6_ambito</f>
        <v>Privato</v>
      </c>
      <c r="EB2" s="1" t="str">
        <f>ep6_rife</f>
        <v>Entrambe</v>
      </c>
      <c r="EC2" s="1" t="str">
        <f>ep6_attivita</f>
        <v>Consulenza per la rendicontazione di diversi progetti finanziati da misure del POR Campania 2000-2006 e relativa conoscenza del funzionamento dei fondi strutturali FEAOG, SFOP, FESR, FSE.</v>
      </c>
      <c r="ED2" s="1" t="str">
        <f>ep6_resp</f>
        <v>Consulente tecnico esterno.</v>
      </c>
      <c r="EE2" s="1" t="str">
        <f>ep7_inizio</f>
        <v>2002</v>
      </c>
      <c r="EF2" s="1" t="str">
        <f>ep7_fine</f>
        <v>in corso</v>
      </c>
      <c r="EG2" s="1" t="str">
        <f>ep7_denominazione</f>
        <v>Tribunale di Napoli</v>
      </c>
      <c r="EH2" s="1" t="str">
        <f>ep7_comune</f>
        <v>Napoli</v>
      </c>
      <c r="EI2" s="1" t="str">
        <f>ep7_provincia</f>
        <v>NA</v>
      </c>
      <c r="EJ2" s="1" t="str">
        <f>ep7_dimensione</f>
        <v>5 Ente pubblico</v>
      </c>
      <c r="EK2" s="1" t="str">
        <f>ep7_settore</f>
        <v>Tribunale di Napoli</v>
      </c>
      <c r="EL2" s="1" t="str">
        <f>ep7_ambito</f>
        <v>Privato</v>
      </c>
      <c r="EM2" s="1" t="str">
        <f>ep7_rife</f>
        <v>Entrambe</v>
      </c>
      <c r="EN2" s="1" t="str">
        <f>ep7_attivita</f>
        <v>Espletamento di incarichi professionali su richiesta del Tribunale di Napoli inerenti consulenze tecniche con particolare riguardo in materia di estimo, impianti di servizi generali, inventari, rendicontazioni e situazioni contabili.</v>
      </c>
      <c r="EO2" s="1" t="str">
        <f>ep7_resp</f>
        <v>Consulente Tecnico d'Ufficio</v>
      </c>
      <c r="EP2" s="1" t="str">
        <f>ep8_inizio</f>
        <v>2001</v>
      </c>
      <c r="EQ2" s="1" t="str">
        <f>ep8_fine</f>
        <v>in corso</v>
      </c>
      <c r="ER2" s="1" t="str">
        <f>ep8_denominazione</f>
        <v>Libero professionista</v>
      </c>
      <c r="ES2" s="1" t="str">
        <f>ep8_comune</f>
        <v>Napoli</v>
      </c>
      <c r="ET2" s="1" t="str">
        <f>ep8_provincia</f>
        <v>NA</v>
      </c>
      <c r="EU2" s="1" t="str">
        <f>ep8_dimensione</f>
        <v>1 Micro impresa (&lt; 10 dipendenti)</v>
      </c>
      <c r="EV2" s="1" t="str">
        <f>ep8_settore</f>
        <v>Consulenza piani di sicurezza</v>
      </c>
      <c r="EW2" s="1" t="str">
        <f>ep8_ambito</f>
        <v>Privato</v>
      </c>
      <c r="EX2" s="1" t="str">
        <f>ep8_rife</f>
        <v>Entrambe</v>
      </c>
      <c r="EY2" s="1" t="str">
        <f>ep8_attivita</f>
        <v xml:space="preserve">Consulenza per Piani di Sicurezza previsti dal D. Lgs. 626/94 in vari settori aziendali.
</v>
      </c>
      <c r="EZ2" s="1" t="str">
        <f>ep8_resp</f>
        <v>Funzioni e responsabilità previste nella stesura di piani di sicurezza e relativi documenti di valutazioni dei rischi nel rispetto del D. Lgs. 626/94</v>
      </c>
      <c r="FA2" s="1" t="str">
        <f>ep9_inizio</f>
        <v>2011</v>
      </c>
      <c r="FB2" s="1" t="str">
        <f>ep9_fine</f>
        <v>in corso</v>
      </c>
      <c r="FC2" s="1" t="str">
        <f>ep9_denominazione</f>
        <v>Colmegna SUD S.r.l.</v>
      </c>
      <c r="FD2" s="1" t="str">
        <f>ep9_comune</f>
        <v>Marcianise</v>
      </c>
      <c r="FE2" s="1" t="str">
        <f>ep9_provincia</f>
        <v>CE</v>
      </c>
      <c r="FF2" s="1" t="str">
        <f>ep9_dimensione</f>
        <v>2 Piccola impresa (&lt; 50 dipendenti)</v>
      </c>
      <c r="FG2" s="1" t="str">
        <f>ep9_settore</f>
        <v>Trattamenti termici e termico-chimici dei metalli.</v>
      </c>
      <c r="FH2" s="1" t="str">
        <f>ep9_ambito</f>
        <v>Privato</v>
      </c>
      <c r="FI2" s="1" t="str">
        <f>ep9_rife</f>
        <v>Macro-area secondaria (MA2)</v>
      </c>
      <c r="FJ2" s="1" t="str">
        <f>ep9_attivita</f>
        <v>Attività professionale volta alla promozione e diffusione delle attività svolte dal laboratorio; supporto alla ricerca di partner di ricerca prevalentemente industriali; attività di consulenza e Project Management; collaborazione alle attività di organizzazione, programmazione, supervisione e coordinamento a supporto degli organi tecnico-amministrativi del laboratorio.</v>
      </c>
      <c r="FK2" s="1" t="str">
        <f>ep9_resp</f>
        <v>Application Engineer</v>
      </c>
      <c r="FL2" s="1" t="str">
        <f>ep10_inizio</f>
        <v>gg/mm/aaaa</v>
      </c>
      <c r="FM2" s="1" t="str">
        <f>ep10_fine</f>
        <v>gg/mm/aaaa</v>
      </c>
      <c r="FN2" s="1">
        <f>ep10_denominazione</f>
        <v>0</v>
      </c>
      <c r="FO2" s="1">
        <f>ep10_comune</f>
        <v>0</v>
      </c>
      <c r="FP2" s="1">
        <f>ep10_provincia</f>
        <v>0</v>
      </c>
      <c r="FQ2" s="1">
        <f>ep10_dimensione</f>
        <v>0</v>
      </c>
      <c r="FR2" s="1">
        <f>ep10_settore</f>
        <v>0</v>
      </c>
      <c r="FS2" s="1">
        <f>ep10_ambito</f>
        <v>0</v>
      </c>
      <c r="FT2" s="1">
        <f>ep10_rife</f>
        <v>0</v>
      </c>
      <c r="FU2" s="1">
        <f>ep10_attivita</f>
        <v>0</v>
      </c>
      <c r="FV2" s="1">
        <f>ep10_resp</f>
        <v>0</v>
      </c>
      <c r="FW2" s="1">
        <f>bando1_ente</f>
        <v>0</v>
      </c>
      <c r="FX2" s="1">
        <f>bando1_ambito</f>
        <v>0</v>
      </c>
      <c r="FY2" s="1">
        <f>bando1_tema</f>
        <v>0</v>
      </c>
      <c r="FZ2" s="1">
        <f>bando1_misura</f>
        <v>0</v>
      </c>
      <c r="GA2" s="1">
        <f>bando1_descr</f>
        <v>0</v>
      </c>
      <c r="GB2" s="1">
        <f>bando1_anno</f>
        <v>0</v>
      </c>
      <c r="GC2" s="1">
        <f>bando1_proj_val</f>
        <v>0</v>
      </c>
      <c r="GD2" s="1">
        <f>bando1_inv_medio</f>
        <v>0</v>
      </c>
      <c r="GE2" s="1">
        <f>bando2_ente</f>
        <v>0</v>
      </c>
      <c r="GF2" s="1">
        <f>bando2_ambito</f>
        <v>0</v>
      </c>
      <c r="GG2" s="1">
        <f>bando2_tema</f>
        <v>0</v>
      </c>
      <c r="GH2" s="1">
        <f>bando2_misura</f>
        <v>0</v>
      </c>
      <c r="GI2" s="1">
        <f>bando2_descr</f>
        <v>0</v>
      </c>
      <c r="GJ2" s="1">
        <f>bando2_anno</f>
        <v>0</v>
      </c>
      <c r="GK2" s="1">
        <f>bando2_proj_val</f>
        <v>0</v>
      </c>
      <c r="GL2" s="1">
        <f>bando2_inv_medio</f>
        <v>0</v>
      </c>
      <c r="GM2" s="1">
        <f>bando3_ente</f>
        <v>0</v>
      </c>
      <c r="GN2" s="1">
        <f>bando3_ambito</f>
        <v>0</v>
      </c>
      <c r="GO2" s="1">
        <f>bando3_tema</f>
        <v>0</v>
      </c>
      <c r="GP2" s="1">
        <f>bando3_misura</f>
        <v>0</v>
      </c>
      <c r="GQ2" s="1">
        <f>bando3_descr</f>
        <v>0</v>
      </c>
      <c r="GR2" s="1">
        <f>bando3_anno</f>
        <v>0</v>
      </c>
      <c r="GS2" s="1">
        <f>bando3_proj_val</f>
        <v>0</v>
      </c>
      <c r="GT2" s="1">
        <f>bando3_inv_medio</f>
        <v>0</v>
      </c>
      <c r="GU2" s="1" t="str">
        <f>ads1_motivazioni_cs</f>
        <v>L'Ing. Michele Motolo ha conseguito la Laurea in Ingegneria Meccanica (LAU1) nel 2001 presso l'Università degli Studi di Napoli Federico II. Nel corso degli studi ha maturato conoscenze approfondite nei settori della meccanica applicata alle macchine, delle tecnologia meccaniche, della fisica tecnica, degli impianti meccanici, dell'economia ed organizzazione aziendale, dei rilievi 3D in fase di progettazione e realizzazione di manufatti (ICC1).
La successiva fase formativa ha portato alla frequenza ed attestazione di un Master di II livello in gestione dell'informazione dei dati produttivi aziendali (MAS) svolto ad Udine nel 2014. Grazie al Master ha acquisito conoscenze in tema di gestione dell'informazione dei dati produttivi aziendali computer based con focus specifico sul modello "just in time". Il Master ha permesso uno studio più approfondito dei fenomenti di digitalizzazione applicati ai settori produttivi (ICC1) compresi quelli del settore creativo moda e design (ICC4, ICC2)..</v>
      </c>
      <c r="GV2" s="1" t="str">
        <f>ads1_motivazioni_ep</f>
        <v>L'Ing. Michele Motolo in qualità di socio di Novafund SpA (EP1) svolge il ruolo di progettista e consulente tecnico, fornendo un apporto importante al team di valutazione tecnica dei progetti d'innovazione e d'investimento. Riveste inoltre il ruolo di Innovation Manager nell'ambito della digitalizzazione (ICC1) dei processi produttivi delle imprese manifatturiere. Le altre esperienze professionali svolte nel corso degli anni sono state incentrate sulla gestione di progetti di ricerca nazionali e regionali negli ambiti delle applicazioni digitali per i sistemi produttivi (ICC1) come testimoniano le responsabilità di Application Engineer presso EP2, EP9, di supervisione, controllo e gestione di progetti di ricerca ed elaborazioni programmi operativi su macchine ed impianti presso EP3, di consulente per la rendicontazione di diversi progetti di R&amp;S finanziati dalla Regione Campania presso EP6, nonchè il ruolo di CTU (EP7) e di libero professionista (EP8) per lo svolgimento di incarichi in svariati settori produttivi (ICC1, ICC4, ICC2).</v>
      </c>
      <c r="GW2" s="1" t="str">
        <f>ads2_motivazioni_cs</f>
        <v>L'Ing. Michele Motolo ha conseguito la Laurea in Ingegneria Meccanica (LAU1) nel 2001 presso l'Università degli Studi di Napoli Federico II con tesi dal titolo "Leghe a memoria di forma e controllo delle vibrazioni: assorbitori di vibrazioni adattivi". Il corso di studi ha permesso di acquisire conoscenze approfondite nei settori della meccanica applicata alle macchine, delle tecnologia meccaniche, degli impianti meccanici, dei sistemi di produzione avanzata (MA3), dei processi innovativi applicati alle attività produttive (MA1) e alla specializzazione della produzione c.d. personalizzatata per prodotti customized (MA4). 
La successiva fase formativa ha portato alla frequenza ed attestazione di un Master di II livello in gestione dell'informazione dei dati produttivi aziendali (MAS) svolto ad Udine nel 2014. Il Master ha permesso una conoscenza avanzata dei sistemi produtitvi ad alta efficienza (MA3) grazie al ricorso alle moderne tecnologie digitali.</v>
      </c>
      <c r="GX2" s="1" t="str">
        <f>ads2_motivazioni_ep</f>
        <v xml:space="preserve">L'Ing. Michele Motolo in qualità di socio di Novafund SpA (EP1) svolge il ruolo di progettista e consulente tecnico, fornendo un apporto importante nella consulenza sui modelli applicativi Industry 4.0, trasformazione digitale, applicazione di tecnologie abilitanti e soluzioni per  l'advanced manufacturing (MA1, MA3, MA4).
Riveste inoltre il ruolo di Application Engineer (EP2, EP9) per l'applicazione di processi produttivi per le imprese manifatturiere (MA3, MA4). 
Le altre esperienze professionali svolte nel corso degli anni (EP3, EP4. EP5. EP6) sono state incentrate sulla gestione di progetti di ricerca negli ambiti della manifattura avanzata (gestione di progetti di ricerca di imprese manifatturiere EP3 EP6, gestione della produzione in un'impresa metalmeccanica EP4, verifica di impianti meccanici EP5). 
Le attività professionali svolte nel corso della quasi ventennale carriera sono state sempre focalizzate sullo studio, ricerca e sviluppo di soluzioni legate ai processi produttivi sia in termini di produzioni ad alta efficienza (MA3), di produzioni personalizzate (MA4) che di innovazioni per l'advanced manufacturing (MA1).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Federica Cecchi</cp:lastModifiedBy>
  <cp:lastPrinted>2015-03-19T11:18:15Z</cp:lastPrinted>
  <dcterms:created xsi:type="dcterms:W3CDTF">2015-03-10T11:30:22Z</dcterms:created>
  <dcterms:modified xsi:type="dcterms:W3CDTF">2023-08-02T07:47:16Z</dcterms:modified>
  <cp:contentStatus>Finale</cp:contentStatus>
</cp:coreProperties>
</file>