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rl.local\FINFS\DATA\Area\Controlli\RPCT\VERIFICHE\2024\Verifica Consulenti\CV Consulenti da 03_2019\"/>
    </mc:Choice>
  </mc:AlternateContent>
  <xr:revisionPtr revIDLastSave="0" documentId="13_ncr:1_{A408BDEC-391B-4651-8FBB-03DBAA79BC03}" xr6:coauthVersionLast="47" xr6:coauthVersionMax="47" xr10:uidLastSave="{00000000-0000-0000-0000-000000000000}"/>
  <bookViews>
    <workbookView xWindow="-110" yWindow="-110" windowWidth="19420" windowHeight="10420" tabRatio="710" xr2:uid="{00000000-000D-0000-FFFF-FFFF0000000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PROFESSIONALI'!$D$28</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PROFESSIONALI'!#REF!</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000-000001000000}">
      <text>
        <r>
          <rPr>
            <sz val="9"/>
            <color rgb="FF000000"/>
            <rFont val="Tahoma"/>
            <family val="2"/>
          </rPr>
          <t>Campo a compilazione automatica</t>
        </r>
      </text>
    </comment>
    <comment ref="D11" authorId="0" shapeId="0" xr:uid="{00000000-0006-0000-0000-000002000000}">
      <text>
        <r>
          <rPr>
            <sz val="9"/>
            <color rgb="FF000000"/>
            <rFont val="Tahoma"/>
            <family val="2"/>
          </rPr>
          <t>Indicare il proprio nome</t>
        </r>
      </text>
    </comment>
    <comment ref="D12" authorId="0" shapeId="0" xr:uid="{00000000-0006-0000-0000-000003000000}">
      <text>
        <r>
          <rPr>
            <sz val="9"/>
            <color rgb="FF000000"/>
            <rFont val="Tahoma"/>
            <family val="2"/>
          </rPr>
          <t>Indicare il proprio cognome</t>
        </r>
      </text>
    </comment>
    <comment ref="D13" authorId="0" shapeId="0" xr:uid="{00000000-0006-0000-0000-000004000000}">
      <text>
        <r>
          <rPr>
            <sz val="9"/>
            <color rgb="FF000000"/>
            <rFont val="Tahoma"/>
            <family val="2"/>
          </rPr>
          <t>Utilizzare la tendina per selezionare il proprio sesso</t>
        </r>
      </text>
    </comment>
    <comment ref="D15" authorId="0" shapeId="0" xr:uid="{00000000-0006-0000-0000-000005000000}">
      <text>
        <r>
          <rPr>
            <sz val="9"/>
            <color rgb="FF000000"/>
            <rFont val="Tahoma"/>
            <family val="2"/>
          </rPr>
          <t>Indicare lo Stato in cui si è nati</t>
        </r>
      </text>
    </comment>
    <comment ref="D16" authorId="0" shapeId="0" xr:uid="{00000000-0006-0000-0000-000006000000}">
      <text>
        <r>
          <rPr>
            <sz val="9"/>
            <color rgb="FF000000"/>
            <rFont val="Tahoma"/>
            <family val="2"/>
          </rPr>
          <t>Indicare il comune in cui si è nati</t>
        </r>
      </text>
    </comment>
    <comment ref="D17" authorId="0" shapeId="0" xr:uid="{00000000-0006-0000-0000-000007000000}">
      <text>
        <r>
          <rPr>
            <sz val="9"/>
            <color rgb="FF000000"/>
            <rFont val="Tahoma"/>
            <family val="2"/>
          </rPr>
          <t>Indicare la provincia in cui si è nati (per Stati esteri indicare "EE")</t>
        </r>
      </text>
    </comment>
    <comment ref="D18" authorId="0" shapeId="0" xr:uid="{00000000-0006-0000-0000-000008000000}">
      <text>
        <r>
          <rPr>
            <sz val="9"/>
            <color rgb="FF000000"/>
            <rFont val="Tahoma"/>
            <family val="2"/>
          </rPr>
          <t xml:space="preserve">Indicare la data di nascita utilizzando il formato </t>
        </r>
        <r>
          <rPr>
            <b/>
            <sz val="9"/>
            <color rgb="FF000000"/>
            <rFont val="Tahoma"/>
            <family val="2"/>
          </rPr>
          <t>gg/mm/aaaa</t>
        </r>
      </text>
    </comment>
    <comment ref="D20" authorId="0" shapeId="0" xr:uid="{00000000-0006-0000-0000-000009000000}">
      <text>
        <r>
          <rPr>
            <sz val="9"/>
            <color rgb="FF000000"/>
            <rFont val="Tahoma"/>
            <family val="2"/>
          </rPr>
          <t>Indicare l'indirizzo in cui si risiede</t>
        </r>
      </text>
    </comment>
    <comment ref="D21" authorId="0" shapeId="0" xr:uid="{00000000-0006-0000-0000-00000A000000}">
      <text>
        <r>
          <rPr>
            <sz val="9"/>
            <color rgb="FF000000"/>
            <rFont val="Tahoma"/>
            <family val="2"/>
          </rPr>
          <t>Indicare il comune in cui si risiede</t>
        </r>
      </text>
    </comment>
    <comment ref="D22" authorId="0" shapeId="0" xr:uid="{00000000-0006-0000-0000-00000B000000}">
      <text>
        <r>
          <rPr>
            <sz val="9"/>
            <color rgb="FF000000"/>
            <rFont val="Tahoma"/>
            <family val="2"/>
          </rPr>
          <t>Indicare il CAP del comune in cui si risiede</t>
        </r>
      </text>
    </comment>
    <comment ref="D23" authorId="0" shapeId="0" xr:uid="{00000000-0006-0000-0000-00000C000000}">
      <text>
        <r>
          <rPr>
            <sz val="9"/>
            <color rgb="FF000000"/>
            <rFont val="Tahoma"/>
            <family val="2"/>
          </rPr>
          <t>Indicare la provincia in cui si risiede (per Stati esteri indicare "EE")</t>
        </r>
      </text>
    </comment>
    <comment ref="D25" authorId="0" shapeId="0" xr:uid="{00000000-0006-0000-0000-00000D000000}">
      <text>
        <r>
          <rPr>
            <sz val="9"/>
            <color rgb="FF000000"/>
            <rFont val="Tahoma"/>
            <family val="2"/>
          </rPr>
          <t>Indicare solo se diverso da quello di residenza</t>
        </r>
      </text>
    </comment>
    <comment ref="D26" authorId="0" shapeId="0" xr:uid="{00000000-0006-0000-0000-00000E000000}">
      <text>
        <r>
          <rPr>
            <sz val="9"/>
            <color rgb="FF000000"/>
            <rFont val="Tahoma"/>
            <family val="2"/>
          </rPr>
          <t>Indicare solo se diverso da quello di residenza</t>
        </r>
      </text>
    </comment>
    <comment ref="D27" authorId="0" shapeId="0" xr:uid="{00000000-0006-0000-0000-00000F000000}">
      <text>
        <r>
          <rPr>
            <sz val="9"/>
            <color rgb="FF000000"/>
            <rFont val="Tahoma"/>
            <family val="2"/>
          </rPr>
          <t>Indicare solo se diverso da quello di residenza</t>
        </r>
      </text>
    </comment>
    <comment ref="D28" authorId="0" shapeId="0" xr:uid="{00000000-0006-0000-0000-000010000000}">
      <text>
        <r>
          <rPr>
            <sz val="9"/>
            <color rgb="FF000000"/>
            <rFont val="Tahoma"/>
            <family val="2"/>
          </rPr>
          <t>Indicare solo se diversa da quella di residenza</t>
        </r>
      </text>
    </comment>
    <comment ref="D30" authorId="0" shapeId="0" xr:uid="{00000000-0006-0000-0000-000011000000}">
      <text>
        <r>
          <rPr>
            <sz val="9"/>
            <color rgb="FF000000"/>
            <rFont val="Tahoma"/>
            <family val="2"/>
          </rPr>
          <t>Indicare il proprio codice fiscale personale</t>
        </r>
      </text>
    </comment>
    <comment ref="D31" authorId="0" shapeId="0" xr:uid="{00000000-0006-0000-0000-000012000000}">
      <text>
        <r>
          <rPr>
            <sz val="9"/>
            <color rgb="FF000000"/>
            <rFont val="Tahoma"/>
            <family val="2"/>
          </rPr>
          <t>Indicare la propria partita IVA, che deve essere attiva al momento della presentazione della domanda</t>
        </r>
      </text>
    </comment>
    <comment ref="D32" authorId="0" shapeId="0" xr:uid="{00000000-0006-0000-0000-000013000000}">
      <text>
        <r>
          <rPr>
            <sz val="9"/>
            <color rgb="FF000000"/>
            <rFont val="Tahoma"/>
            <family val="2"/>
          </rPr>
          <t>Se nella cella precedente si è indicata la partita IVA di ditte individuali, studi professionali associati o società tra professionisti, indicarne la denominazione</t>
        </r>
      </text>
    </comment>
    <comment ref="D34" authorId="0" shapeId="0" xr:uid="{00000000-0006-0000-0000-000014000000}">
      <text>
        <r>
          <rPr>
            <sz val="9"/>
            <color rgb="FF000000"/>
            <rFont val="Tahoma"/>
            <family val="2"/>
          </rPr>
          <t>Indicare il proprio numero di telefono</t>
        </r>
      </text>
    </comment>
    <comment ref="D35" authorId="0" shapeId="0" xr:uid="{00000000-0006-0000-0000-000015000000}">
      <text>
        <r>
          <rPr>
            <sz val="9"/>
            <color rgb="FF000000"/>
            <rFont val="Tahoma"/>
            <family val="2"/>
          </rPr>
          <t>Indicare il proprio numero di cellulare</t>
        </r>
      </text>
    </comment>
    <comment ref="D36" authorId="0" shapeId="0" xr:uid="{00000000-0006-0000-0000-000016000000}">
      <text>
        <r>
          <rPr>
            <sz val="9"/>
            <color rgb="FF000000"/>
            <rFont val="Tahoma"/>
            <family val="2"/>
          </rPr>
          <t>Indicare - se disponibile - il proprio numero di fax</t>
        </r>
      </text>
    </comment>
    <comment ref="D37" authorId="0" shapeId="0" xr:uid="{00000000-0006-0000-0000-000017000000}">
      <text>
        <r>
          <rPr>
            <sz val="9"/>
            <color rgb="FF000000"/>
            <rFont val="Tahoma"/>
            <family val="2"/>
          </rPr>
          <t>Indicare il proprio indirizzo di posta elettronica</t>
        </r>
      </text>
    </comment>
    <comment ref="D38" authorId="0" shapeId="0" xr:uid="{00000000-0006-0000-0000-000018000000}">
      <text>
        <r>
          <rPr>
            <sz val="9"/>
            <color rgb="FF000000"/>
            <rFont val="Tahoma"/>
            <family val="2"/>
          </rPr>
          <t>Indicare il proprio indirizzo di Posta Elettronica Certificata (PEC)</t>
        </r>
      </text>
    </comment>
    <comment ref="D42" authorId="0" shapeId="0" xr:uid="{00000000-0006-0000-0000-000019000000}">
      <text>
        <r>
          <rPr>
            <sz val="9"/>
            <color rgb="FF000000"/>
            <rFont val="Tahoma"/>
            <family val="2"/>
          </rPr>
          <t>Indicare la propria lingua madre</t>
        </r>
      </text>
    </comment>
    <comment ref="D43" authorId="0" shapeId="0" xr:uid="{00000000-0006-0000-0000-00001A000000}">
      <text>
        <r>
          <rPr>
            <sz val="9"/>
            <color rgb="FF000000"/>
            <rFont val="Tahoma"/>
            <family val="2"/>
          </rPr>
          <t>Indicare - se conosciuta - una prima lingua straniera</t>
        </r>
      </text>
    </comment>
    <comment ref="D44" authorId="0" shapeId="0" xr:uid="{00000000-0006-0000-0000-00001B000000}">
      <text>
        <r>
          <rPr>
            <sz val="9"/>
            <color rgb="FF000000"/>
            <rFont val="Tahoma"/>
            <family val="2"/>
          </rPr>
          <t>Utilizzare la tendina per selezionare il livello di conoscenza della lingua eventualmente indicata nella cella precedente</t>
        </r>
      </text>
    </comment>
    <comment ref="D45" authorId="0" shapeId="0" xr:uid="{00000000-0006-0000-0000-00001C000000}">
      <text>
        <r>
          <rPr>
            <sz val="9"/>
            <color rgb="FF000000"/>
            <rFont val="Tahoma"/>
            <family val="2"/>
          </rPr>
          <t>Indicare - se conosciuta - una seconda lingua straniera</t>
        </r>
      </text>
    </comment>
    <comment ref="D46" authorId="0" shapeId="0" xr:uid="{00000000-0006-0000-0000-00001D000000}">
      <text>
        <r>
          <rPr>
            <sz val="9"/>
            <color rgb="FF000000"/>
            <rFont val="Tahoma"/>
            <family val="2"/>
          </rPr>
          <t>Utilizzare la tendina per selezionare il livello di conoscenza della lingua eventualmente indicata nella cella precedente</t>
        </r>
      </text>
    </comment>
    <comment ref="D47" authorId="0" shapeId="0" xr:uid="{00000000-0006-0000-0000-00001E000000}">
      <text>
        <r>
          <rPr>
            <sz val="9"/>
            <color rgb="FF000000"/>
            <rFont val="Tahoma"/>
            <family val="2"/>
          </rPr>
          <t>Indicare - se conosciuta - una terza lingua straniera</t>
        </r>
      </text>
    </comment>
    <comment ref="D48" authorId="0" shapeId="0" xr:uid="{00000000-0006-0000-0000-00001F000000}">
      <text>
        <r>
          <rPr>
            <sz val="9"/>
            <color indexed="81"/>
            <rFont val="Tahoma"/>
            <family val="2"/>
          </rPr>
          <t>Utilizzare la tendina per selezionare il livello di conoscenza della lingua eventualmente indicata nella cella precedente</t>
        </r>
      </text>
    </comment>
    <comment ref="D53" authorId="0" shapeId="0" xr:uid="{00000000-0006-0000-0000-000020000000}">
      <text>
        <r>
          <rPr>
            <sz val="9"/>
            <color rgb="FF000000"/>
            <rFont val="Tahoma"/>
            <family val="2"/>
          </rPr>
          <t>Utilizzare la tendina per selezionare la macro-area principale per cui ci si candida</t>
        </r>
      </text>
    </comment>
    <comment ref="D54" authorId="0" shapeId="0" xr:uid="{00000000-0006-0000-0000-000021000000}">
      <text>
        <r>
          <rPr>
            <sz val="9"/>
            <color rgb="FF000000"/>
            <rFont val="Tahoma"/>
            <family val="2"/>
          </rPr>
          <t>Utilizzare la tendina per selezionare, nell'ambito della macro-area principale scelta, la sotto-area principale per cui ci si candida</t>
        </r>
      </text>
    </comment>
    <comment ref="D55" authorId="0" shapeId="0" xr:uid="{00000000-0006-0000-0000-000022000000}">
      <text>
        <r>
          <rPr>
            <sz val="9"/>
            <color rgb="FF000000"/>
            <rFont val="Tahoma"/>
            <family val="2"/>
          </rPr>
          <t>Utilizzare la tendina per selezionare, nell'ambito della macro-area principale scelta, la sotto-area principale per cui ci si candida</t>
        </r>
      </text>
    </comment>
    <comment ref="D56" authorId="0" shapeId="0" xr:uid="{00000000-0006-0000-0000-000023000000}">
      <text>
        <r>
          <rPr>
            <sz val="9"/>
            <color rgb="FF000000"/>
            <rFont val="Tahoma"/>
            <family val="2"/>
          </rPr>
          <t>Utilizzare la tendina per selezionare, nell'ambito della macro-area principale scelta, la sotto-area principale per cui ci si candida</t>
        </r>
      </text>
    </comment>
    <comment ref="D58" authorId="0" shapeId="0" xr:uid="{00000000-0006-0000-0000-000024000000}">
      <text>
        <r>
          <rPr>
            <sz val="9"/>
            <color rgb="FF000000"/>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xr:uid="{00000000-0006-0000-0000-000025000000}">
      <text>
        <r>
          <rPr>
            <sz val="9"/>
            <color rgb="FF000000"/>
            <rFont val="Tahoma"/>
            <family val="2"/>
          </rPr>
          <t>Utilizzare la tendina per selezionare, nell'ambito della macro-area secondaria scelta, la sotto-area principale per cui ci si candida</t>
        </r>
      </text>
    </comment>
    <comment ref="D60" authorId="0" shapeId="0" xr:uid="{00000000-0006-0000-0000-000026000000}">
      <text>
        <r>
          <rPr>
            <sz val="9"/>
            <color rgb="FF000000"/>
            <rFont val="Tahoma"/>
            <family val="2"/>
          </rPr>
          <t>Se si vuole, utilizzare la tendina per selezionare, nell'ambito della macro-area secondaria scelta, la sotto-area secondaria per cui ci si candida</t>
        </r>
      </text>
    </comment>
    <comment ref="D61" authorId="0" shapeId="0" xr:uid="{00000000-0006-0000-0000-000027000000}">
      <text>
        <r>
          <rPr>
            <sz val="9"/>
            <color rgb="FF000000"/>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100-000001000000}">
      <text>
        <r>
          <rPr>
            <sz val="9"/>
            <color indexed="81"/>
            <rFont val="Tahoma"/>
            <family val="2"/>
          </rPr>
          <t>Campo a compilazione automatica</t>
        </r>
      </text>
    </comment>
    <comment ref="D11" authorId="1" shapeId="0" xr:uid="{00000000-0006-0000-0100-000002000000}">
      <text>
        <r>
          <rPr>
            <sz val="9"/>
            <color rgb="FF000000"/>
            <rFont val="Tahoma"/>
            <family val="2"/>
          </rPr>
          <t>Utilizzare la tendina per selezionare il tipo di laurea conseguita</t>
        </r>
      </text>
    </comment>
    <comment ref="D12" authorId="1" shapeId="0" xr:uid="{00000000-0006-0000-0100-000003000000}">
      <text>
        <r>
          <rPr>
            <sz val="9"/>
            <color rgb="FF000000"/>
            <rFont val="Tahoma"/>
            <family val="2"/>
          </rPr>
          <t>Indicare la materia in cui si è conseguita la laurea (p.e. Ingegneria Meccanica)</t>
        </r>
      </text>
    </comment>
    <comment ref="D13" authorId="1" shapeId="0" xr:uid="{00000000-0006-0000-0100-000004000000}">
      <text>
        <r>
          <rPr>
            <sz val="9"/>
            <color rgb="FF000000"/>
            <rFont val="Tahoma"/>
            <family val="2"/>
          </rPr>
          <t>Indicare l'anno di conseguimento della laurea</t>
        </r>
      </text>
    </comment>
    <comment ref="D14" authorId="1" shapeId="0" xr:uid="{00000000-0006-0000-0100-000005000000}">
      <text>
        <r>
          <rPr>
            <sz val="9"/>
            <color rgb="FF000000"/>
            <rFont val="Tahoma"/>
            <family val="2"/>
          </rPr>
          <t>Indicare l'Ateneo presso cui si è conseguita la laurea (p.e. Università degli Studi di Milano)</t>
        </r>
      </text>
    </comment>
    <comment ref="D15" authorId="1" shapeId="0" xr:uid="{00000000-0006-0000-0100-000006000000}">
      <text>
        <r>
          <rPr>
            <sz val="9"/>
            <color rgb="FF000000"/>
            <rFont val="Tahoma"/>
            <family val="2"/>
          </rPr>
          <t>Indicare il titolo della tesi di laurea</t>
        </r>
      </text>
    </comment>
    <comment ref="D16" authorId="1" shapeId="0" xr:uid="{00000000-0006-0000-0100-000007000000}">
      <text>
        <r>
          <rPr>
            <sz val="9"/>
            <color rgb="FF000000"/>
            <rFont val="Tahoma"/>
            <family val="2"/>
          </rPr>
          <t>Indicare il voto conseguito dando evidenza anche al punteggio massimo conseguibile (p.e. 105/110 o 110/110 e lode)</t>
        </r>
      </text>
    </comment>
    <comment ref="D18" authorId="1" shapeId="0" xr:uid="{00000000-0006-0000-0100-000008000000}">
      <text>
        <r>
          <rPr>
            <sz val="9"/>
            <color rgb="FF000000"/>
            <rFont val="Tahoma"/>
            <family val="2"/>
          </rPr>
          <t>Qualora la laurea conseguita sia di tipo "Specialistico", indicare la materia in cui si è conseguita la laurea di primo livello</t>
        </r>
      </text>
    </comment>
    <comment ref="D19" authorId="1" shapeId="0" xr:uid="{00000000-0006-0000-0100-000009000000}">
      <text>
        <r>
          <rPr>
            <sz val="9"/>
            <color rgb="FF000000"/>
            <rFont val="Tahoma"/>
            <family val="2"/>
          </rPr>
          <t>Indicare l'anno di conseguimento della laurea di primo livello</t>
        </r>
      </text>
    </comment>
    <comment ref="D20" authorId="1" shapeId="0" xr:uid="{00000000-0006-0000-0100-00000A000000}">
      <text>
        <r>
          <rPr>
            <sz val="9"/>
            <color rgb="FF000000"/>
            <rFont val="Tahoma"/>
            <family val="2"/>
          </rPr>
          <t>Indicare l'Ateneo presso cui si è conseguita la laurea di primo livello (p.e. Università degli Studi di Milano)</t>
        </r>
      </text>
    </comment>
    <comment ref="D21" authorId="1" shapeId="0" xr:uid="{00000000-0006-0000-0100-00000B000000}">
      <text>
        <r>
          <rPr>
            <sz val="9"/>
            <color rgb="FF000000"/>
            <rFont val="Tahoma"/>
            <family val="2"/>
          </rPr>
          <t>Indicare il titolo della tesi di laurea di primo livello</t>
        </r>
      </text>
    </comment>
    <comment ref="D23" authorId="1" shapeId="0" xr:uid="{00000000-0006-0000-0100-00000C000000}">
      <text>
        <r>
          <rPr>
            <sz val="9"/>
            <color rgb="FF000000"/>
            <rFont val="Tahoma"/>
            <family val="2"/>
          </rPr>
          <t>Utilizzare la tendina per selezionare il tipo di laurea conseguita</t>
        </r>
      </text>
    </comment>
    <comment ref="D24" authorId="1" shapeId="0" xr:uid="{00000000-0006-0000-0100-00000D000000}">
      <text>
        <r>
          <rPr>
            <sz val="9"/>
            <color rgb="FF000000"/>
            <rFont val="Tahoma"/>
            <family val="2"/>
          </rPr>
          <t>Indicare la materia in cui si è conseguita la laurea (p.e. Ingegneria Meccanica)</t>
        </r>
      </text>
    </comment>
    <comment ref="D25" authorId="1" shapeId="0" xr:uid="{00000000-0006-0000-0100-00000E000000}">
      <text>
        <r>
          <rPr>
            <sz val="9"/>
            <color indexed="81"/>
            <rFont val="Tahoma"/>
            <family val="2"/>
          </rPr>
          <t>Indicare l'anno di conseguimento della laurea</t>
        </r>
      </text>
    </comment>
    <comment ref="D26" authorId="1" shapeId="0" xr:uid="{00000000-0006-0000-0100-00000F000000}">
      <text>
        <r>
          <rPr>
            <sz val="9"/>
            <color rgb="FF000000"/>
            <rFont val="Tahoma"/>
            <family val="2"/>
          </rPr>
          <t>Indicare l'Ateneo presso cui si è conseguita la laurea (p.e. Università degli Studi di Milano)</t>
        </r>
      </text>
    </comment>
    <comment ref="D27" authorId="1" shapeId="0" xr:uid="{00000000-0006-0000-0100-000010000000}">
      <text>
        <r>
          <rPr>
            <sz val="9"/>
            <color rgb="FF000000"/>
            <rFont val="Tahoma"/>
            <family val="2"/>
          </rPr>
          <t>Indicare il titolo della tesi di laurea</t>
        </r>
      </text>
    </comment>
    <comment ref="D28" authorId="1" shapeId="0" xr:uid="{00000000-0006-0000-0100-000011000000}">
      <text>
        <r>
          <rPr>
            <sz val="9"/>
            <color rgb="FF000000"/>
            <rFont val="Tahoma"/>
            <family val="2"/>
          </rPr>
          <t>Indicare il voto conseguito dando evidenza anche al punteggio massimo conseguibile (p.e. 105/110 o 110/110 e lode)</t>
        </r>
      </text>
    </comment>
    <comment ref="D30" authorId="1" shapeId="0" xr:uid="{00000000-0006-0000-0100-000012000000}">
      <text>
        <r>
          <rPr>
            <sz val="9"/>
            <color rgb="FF000000"/>
            <rFont val="Tahoma"/>
            <family val="2"/>
          </rPr>
          <t>Qualora la laurea conseguita sia di tipo "Specialistico", indicare la materia in cui si è conseguita la laurea di primo livello</t>
        </r>
      </text>
    </comment>
    <comment ref="D31" authorId="1" shapeId="0" xr:uid="{00000000-0006-0000-0100-000013000000}">
      <text>
        <r>
          <rPr>
            <sz val="9"/>
            <color rgb="FF000000"/>
            <rFont val="Tahoma"/>
            <family val="2"/>
          </rPr>
          <t>Indicare l'anno di conseguimento della laurea di primo livello</t>
        </r>
      </text>
    </comment>
    <comment ref="D32" authorId="1" shapeId="0" xr:uid="{00000000-0006-0000-0100-000014000000}">
      <text>
        <r>
          <rPr>
            <sz val="9"/>
            <color indexed="81"/>
            <rFont val="Tahoma"/>
            <family val="2"/>
          </rPr>
          <t>Indicare l'Ateneo presso cui si è conseguita la laurea di primo livello (p.e. Università degli Studi di Milano)</t>
        </r>
      </text>
    </comment>
    <comment ref="D33" authorId="1" shapeId="0" xr:uid="{00000000-0006-0000-0100-000015000000}">
      <text>
        <r>
          <rPr>
            <sz val="9"/>
            <color indexed="81"/>
            <rFont val="Tahoma"/>
            <family val="2"/>
          </rPr>
          <t>Indicare il titolo della tesi di laurea di primo livello</t>
        </r>
      </text>
    </comment>
    <comment ref="D37" authorId="1" shapeId="0" xr:uid="{00000000-0006-0000-0100-000016000000}">
      <text>
        <r>
          <rPr>
            <sz val="9"/>
            <color rgb="FF000000"/>
            <rFont val="Tahoma"/>
            <family val="2"/>
          </rPr>
          <t>Indicare la materia dell'eventuale dottorato conseguito (p.e. Ingegneria Meccanica)</t>
        </r>
      </text>
    </comment>
    <comment ref="D38" authorId="1" shapeId="0" xr:uid="{00000000-0006-0000-0100-000017000000}">
      <text>
        <r>
          <rPr>
            <sz val="9"/>
            <color indexed="81"/>
            <rFont val="Tahoma"/>
            <family val="2"/>
          </rPr>
          <t>Indicare l'anno di conseguimento dell'eventuale dottorato</t>
        </r>
      </text>
    </comment>
    <comment ref="D39" authorId="1" shapeId="0" xr:uid="{00000000-0006-0000-0100-000018000000}">
      <text>
        <r>
          <rPr>
            <sz val="9"/>
            <color indexed="81"/>
            <rFont val="Tahoma"/>
            <family val="2"/>
          </rPr>
          <t>Indicare l'Ateneo presso cui si è conseguito l'eventuale dottorato (p.e. Università degli Studi di Milano)</t>
        </r>
      </text>
    </comment>
    <comment ref="D40" authorId="1" shapeId="0" xr:uid="{00000000-0006-0000-0100-000019000000}">
      <text>
        <r>
          <rPr>
            <sz val="9"/>
            <color rgb="FF000000"/>
            <rFont val="Tahoma"/>
            <family val="2"/>
          </rPr>
          <t>Indicare il titolo dell'eventuale tesi di dottorato</t>
        </r>
      </text>
    </comment>
    <comment ref="D41" authorId="1" shapeId="0" xr:uid="{00000000-0006-0000-0100-00001A000000}">
      <text>
        <r>
          <rPr>
            <sz val="9"/>
            <color indexed="81"/>
            <rFont val="Tahoma"/>
            <family val="2"/>
          </rPr>
          <t>Indicare il voto conseguito dando evidenza anche al punteggio massimo conseguibile (p.e. 105/110 o 110/110 e lode)</t>
        </r>
      </text>
    </comment>
    <comment ref="D45" authorId="1" shapeId="0" xr:uid="{00000000-0006-0000-0100-00001B000000}">
      <text>
        <r>
          <rPr>
            <sz val="9"/>
            <color rgb="FF000000"/>
            <rFont val="Tahoma"/>
            <family val="2"/>
          </rPr>
          <t>Indicare la materia dell'eventuale master di secondo livello conseguito (p.e. MBA)</t>
        </r>
      </text>
    </comment>
    <comment ref="D46" authorId="1" shapeId="0" xr:uid="{00000000-0006-0000-0100-00001C000000}">
      <text>
        <r>
          <rPr>
            <sz val="9"/>
            <color indexed="81"/>
            <rFont val="Tahoma"/>
            <family val="2"/>
          </rPr>
          <t>Indicare l'anno di conseguimento dell'eventuale master di secondo livello</t>
        </r>
      </text>
    </comment>
    <comment ref="D47" authorId="1" shapeId="0" xr:uid="{00000000-0006-0000-0100-00001D000000}">
      <text>
        <r>
          <rPr>
            <sz val="9"/>
            <color indexed="81"/>
            <rFont val="Tahoma"/>
            <family val="2"/>
          </rPr>
          <t>Indicare l'Ateneo presso cui si è conseguito l'eventuale master di secondo livello (p.e. Università Bocconi)</t>
        </r>
      </text>
    </comment>
    <comment ref="D48" authorId="1" shapeId="0" xr:uid="{00000000-0006-0000-0100-00001E000000}">
      <text>
        <r>
          <rPr>
            <sz val="9"/>
            <color indexed="81"/>
            <rFont val="Tahoma"/>
            <family val="2"/>
          </rPr>
          <t>Indicare il titolo dell'eventuale tesi di master di secondo livello</t>
        </r>
      </text>
    </comment>
    <comment ref="D49" authorId="1" shapeId="0" xr:uid="{00000000-0006-0000-0100-00001F00000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Carlo F. Borelli</author>
  </authors>
  <commentList>
    <comment ref="D7" authorId="0" shapeId="0" xr:uid="{00000000-0006-0000-0200-000001000000}">
      <text>
        <r>
          <rPr>
            <sz val="9"/>
            <color rgb="FF000000"/>
            <rFont val="Tahoma"/>
            <family val="2"/>
          </rPr>
          <t>Campo a compilazione automatica</t>
        </r>
      </text>
    </comment>
    <comment ref="D12" authorId="1" shapeId="0" xr:uid="{00000000-0006-0000-0200-000002000000}">
      <text>
        <r>
          <rPr>
            <sz val="9"/>
            <color rgb="FF000000"/>
            <rFont val="Tahoma"/>
            <family val="2"/>
          </rPr>
          <t xml:space="preserve">Indicare la data di inizio della collaborazione utilizzando il formato </t>
        </r>
        <r>
          <rPr>
            <b/>
            <sz val="9"/>
            <color rgb="FF000000"/>
            <rFont val="Tahoma"/>
            <family val="2"/>
          </rPr>
          <t>gg/mm/aaaa</t>
        </r>
      </text>
    </comment>
    <comment ref="D13" authorId="1" shapeId="0" xr:uid="{00000000-0006-0000-0200-00000300000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14" authorId="0" shapeId="0" xr:uid="{00000000-0006-0000-0200-000004000000}">
      <text>
        <r>
          <rPr>
            <sz val="9"/>
            <color rgb="FF000000"/>
            <rFont val="Tahoma"/>
            <family val="2"/>
          </rPr>
          <t>Indicare la denominazione del datore di lavoro/cliente</t>
        </r>
      </text>
    </comment>
    <comment ref="D15" authorId="0" shapeId="0" xr:uid="{00000000-0006-0000-0200-000005000000}">
      <text>
        <r>
          <rPr>
            <sz val="9"/>
            <color rgb="FF000000"/>
            <rFont val="Tahoma"/>
            <family val="2"/>
          </rPr>
          <t>Indicare il comune in cui ha sede il datore di lavoro/cliente. In caso di sedi multiple indicare quella presso la quale si è operato/si opera</t>
        </r>
      </text>
    </comment>
    <comment ref="D16" authorId="0" shapeId="0" xr:uid="{00000000-0006-0000-0200-000006000000}">
      <text>
        <r>
          <rPr>
            <sz val="9"/>
            <color rgb="FF000000"/>
            <rFont val="Tahoma"/>
            <family val="2"/>
          </rPr>
          <t>Indicare la provincia in cui ha sede il datore di lavoro/cliente. In caso di sedi multiple indicare quella presso la quale si è operato/si opera</t>
        </r>
      </text>
    </comment>
    <comment ref="D17" authorId="0" shapeId="0" xr:uid="{00000000-0006-0000-0200-000007000000}">
      <text>
        <r>
          <rPr>
            <sz val="9"/>
            <color rgb="FF000000"/>
            <rFont val="Tahoma"/>
            <family val="2"/>
          </rPr>
          <t>Utilizzare la tendina per selezionare il tipo e la dimensione del datore di lavoro/cliente</t>
        </r>
      </text>
    </comment>
    <comment ref="D18" authorId="0" shapeId="0" xr:uid="{00000000-0006-0000-0200-000008000000}">
      <text>
        <r>
          <rPr>
            <sz val="9"/>
            <color rgb="FF000000"/>
            <rFont val="Tahoma"/>
            <family val="2"/>
          </rPr>
          <t>Indicare il settore di attività in cui opera il datore di lavoro/cliente. In caso di settori multipli indicare quello in cui si è operato/si opera</t>
        </r>
      </text>
    </comment>
    <comment ref="D19" authorId="0" shapeId="0" xr:uid="{00000000-0006-0000-0200-000009000000}">
      <text>
        <r>
          <rPr>
            <sz val="9"/>
            <color rgb="FF000000"/>
            <rFont val="Tahoma"/>
            <family val="2"/>
          </rPr>
          <t>Utilizzare la tendina per selezionare l'ambito di attività in cui opera il datore di lavoro/cliente. In caso di ambiti multipli indicare quello in cui si è operato/si opera</t>
        </r>
      </text>
    </comment>
    <comment ref="D20" authorId="0" shapeId="0" xr:uid="{00000000-0006-0000-0200-00000A000000}">
      <text>
        <r>
          <rPr>
            <sz val="9"/>
            <color rgb="FF000000"/>
            <rFont val="Tahoma"/>
            <family val="2"/>
          </rPr>
          <t>Utilizzare la tendina per selezionare la macro-area di riferimento</t>
        </r>
      </text>
    </comment>
    <comment ref="D21" authorId="0" shapeId="0" xr:uid="{00000000-0006-0000-0200-00000B000000}">
      <text>
        <r>
          <rPr>
            <sz val="9"/>
            <color rgb="FF000000"/>
            <rFont val="Tahoma"/>
            <family val="2"/>
          </rPr>
          <t>Indicare le attività svolte per il datore di lavoro/cliente</t>
        </r>
      </text>
    </comment>
    <comment ref="D22" authorId="0" shapeId="0" xr:uid="{00000000-0006-0000-0200-00000C000000}">
      <text>
        <r>
          <rPr>
            <sz val="9"/>
            <color rgb="FF000000"/>
            <rFont val="Tahoma"/>
            <family val="2"/>
          </rPr>
          <t>Indicare le principali responsabilità affidate dal datore di lavoro/cliente</t>
        </r>
      </text>
    </comment>
    <comment ref="D24" authorId="1" shapeId="0" xr:uid="{00000000-0006-0000-0200-00000D000000}">
      <text>
        <r>
          <rPr>
            <sz val="9"/>
            <color rgb="FF000000"/>
            <rFont val="Tahoma"/>
            <family val="2"/>
          </rPr>
          <t xml:space="preserve">Indicare la data di inizio della collaborazione utilizzando il formato </t>
        </r>
        <r>
          <rPr>
            <b/>
            <sz val="9"/>
            <color rgb="FF000000"/>
            <rFont val="Tahoma"/>
            <family val="2"/>
          </rPr>
          <t>gg/mm/aaaa</t>
        </r>
      </text>
    </comment>
    <comment ref="D25" authorId="1" shapeId="0" xr:uid="{00000000-0006-0000-0200-00000E00000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26" authorId="0" shapeId="0" xr:uid="{00000000-0006-0000-0200-00000F000000}">
      <text>
        <r>
          <rPr>
            <sz val="9"/>
            <color rgb="FF000000"/>
            <rFont val="Tahoma"/>
            <family val="2"/>
          </rPr>
          <t>Indicare la denominazione del datore di lavoro/cliente</t>
        </r>
      </text>
    </comment>
    <comment ref="D28" authorId="0" shapeId="0" xr:uid="{00000000-0006-0000-0200-000010000000}">
      <text>
        <r>
          <rPr>
            <sz val="9"/>
            <color rgb="FF000000"/>
            <rFont val="Tahoma"/>
            <family val="2"/>
          </rPr>
          <t>Indicare il comune in cui ha sede il datore di lavoro/cliente. In caso di sedi multiple indicare quella presso la quale si è operato/si opera</t>
        </r>
      </text>
    </comment>
    <comment ref="D29" authorId="0" shapeId="0" xr:uid="{00000000-0006-0000-0200-000011000000}">
      <text>
        <r>
          <rPr>
            <sz val="9"/>
            <color rgb="FF000000"/>
            <rFont val="Tahoma"/>
            <family val="2"/>
          </rPr>
          <t>Utilizzare la tendina per selezionare il tipo e la dimensione del datore di lavoro/cliente</t>
        </r>
      </text>
    </comment>
    <comment ref="D30" authorId="0" shapeId="0" xr:uid="{00000000-0006-0000-0200-000012000000}">
      <text>
        <r>
          <rPr>
            <sz val="9"/>
            <color rgb="FF000000"/>
            <rFont val="Tahoma"/>
            <family val="2"/>
          </rPr>
          <t>Indicare il settore di attività in cui opera il datore di lavoro/cliente. In caso di settori multipli indicare quello in cui si è operato/si opera</t>
        </r>
      </text>
    </comment>
    <comment ref="D31" authorId="0" shapeId="0" xr:uid="{00000000-0006-0000-0200-000013000000}">
      <text>
        <r>
          <rPr>
            <sz val="9"/>
            <color rgb="FF000000"/>
            <rFont val="Tahoma"/>
            <family val="2"/>
          </rPr>
          <t>Utilizzare la tendina per selezionare l'ambito di attività in cui opera il datore di lavoro/cliente. In caso di ambiti multipli indicare quello in cui si è operato/si opera</t>
        </r>
      </text>
    </comment>
    <comment ref="D32" authorId="0" shapeId="0" xr:uid="{00000000-0006-0000-0200-000014000000}">
      <text>
        <r>
          <rPr>
            <sz val="9"/>
            <color rgb="FF000000"/>
            <rFont val="Tahoma"/>
            <family val="2"/>
          </rPr>
          <t>Utilizzare la tendina per selezionare la macro-area di riferimento</t>
        </r>
      </text>
    </comment>
    <comment ref="D33" authorId="0" shapeId="0" xr:uid="{00000000-0006-0000-0200-000015000000}">
      <text>
        <r>
          <rPr>
            <sz val="9"/>
            <color rgb="FF000000"/>
            <rFont val="Tahoma"/>
            <family val="2"/>
          </rPr>
          <t>Indicare le attività svolte per il datore di lavoro/cliente</t>
        </r>
      </text>
    </comment>
    <comment ref="D34" authorId="0" shapeId="0" xr:uid="{00000000-0006-0000-0200-000016000000}">
      <text>
        <r>
          <rPr>
            <sz val="9"/>
            <color rgb="FF000000"/>
            <rFont val="Tahoma"/>
            <family val="2"/>
          </rPr>
          <t>Indicare le principali responsabilità affidate dal datore di lavoro/cliente</t>
        </r>
      </text>
    </comment>
    <comment ref="D36" authorId="1" shapeId="0" xr:uid="{00000000-0006-0000-0200-000017000000}">
      <text>
        <r>
          <rPr>
            <sz val="9"/>
            <color rgb="FF000000"/>
            <rFont val="Tahoma"/>
            <family val="2"/>
          </rPr>
          <t xml:space="preserve">Indicare la data di inizio della collaborazione utilizzando il formato </t>
        </r>
        <r>
          <rPr>
            <b/>
            <sz val="9"/>
            <color rgb="FF000000"/>
            <rFont val="Tahoma"/>
            <family val="2"/>
          </rPr>
          <t>gg/mm/aaaa</t>
        </r>
      </text>
    </comment>
    <comment ref="D37" authorId="1" shapeId="0" xr:uid="{00000000-0006-0000-0200-00001800000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38" authorId="0" shapeId="0" xr:uid="{00000000-0006-0000-0200-000019000000}">
      <text>
        <r>
          <rPr>
            <sz val="9"/>
            <color rgb="FF000000"/>
            <rFont val="Tahoma"/>
            <family val="2"/>
          </rPr>
          <t>Indicare la denominazione del datore di lavoro/cliente</t>
        </r>
      </text>
    </comment>
    <comment ref="D39" authorId="0" shapeId="0" xr:uid="{00000000-0006-0000-0200-00001A000000}">
      <text>
        <r>
          <rPr>
            <sz val="9"/>
            <color rgb="FF000000"/>
            <rFont val="Tahoma"/>
            <family val="2"/>
          </rPr>
          <t>Indicare il comune in cui ha sede il datore di lavoro/cliente. In caso di sedi multiple indicare quella presso la quale si è operato/si opera</t>
        </r>
      </text>
    </comment>
    <comment ref="D40" authorId="0" shapeId="0" xr:uid="{00000000-0006-0000-0200-00001B000000}">
      <text>
        <r>
          <rPr>
            <sz val="9"/>
            <color rgb="FF000000"/>
            <rFont val="Tahoma"/>
            <family val="2"/>
          </rPr>
          <t>Indicare la provincia in cui ha sede il datore di lavoro/cliente. In caso di sedi multiple indicare quella presso la quale si è operato/si opera</t>
        </r>
      </text>
    </comment>
    <comment ref="D41" authorId="0" shapeId="0" xr:uid="{00000000-0006-0000-0200-00001C000000}">
      <text>
        <r>
          <rPr>
            <sz val="9"/>
            <color rgb="FF000000"/>
            <rFont val="Tahoma"/>
            <family val="2"/>
          </rPr>
          <t>Utilizzare la tendina per selezionare il tipo e la dimensione del datore di lavoro/cliente</t>
        </r>
      </text>
    </comment>
    <comment ref="D42" authorId="0" shapeId="0" xr:uid="{00000000-0006-0000-0200-00001D000000}">
      <text>
        <r>
          <rPr>
            <sz val="9"/>
            <color rgb="FF000000"/>
            <rFont val="Tahoma"/>
            <family val="2"/>
          </rPr>
          <t>Indicare il settore di attività in cui opera il datore di lavoro/cliente. In caso di settori multipli indicare quello in cui si è operato/si opera</t>
        </r>
      </text>
    </comment>
    <comment ref="D43" authorId="0" shapeId="0" xr:uid="{00000000-0006-0000-0200-00001E000000}">
      <text>
        <r>
          <rPr>
            <sz val="9"/>
            <color rgb="FF000000"/>
            <rFont val="Tahoma"/>
            <family val="2"/>
          </rPr>
          <t>Utilizzare la tendina per selezionare l'ambito di attività in cui opera il datore di lavoro/cliente. In caso di ambiti multipli indicare quello in cui si è operato/si opera</t>
        </r>
      </text>
    </comment>
    <comment ref="D44" authorId="0" shapeId="0" xr:uid="{00000000-0006-0000-0200-00001F000000}">
      <text>
        <r>
          <rPr>
            <sz val="9"/>
            <color rgb="FF000000"/>
            <rFont val="Tahoma"/>
            <family val="2"/>
          </rPr>
          <t>Utilizzare la tendina per selezionare la macro-area di riferimento</t>
        </r>
      </text>
    </comment>
    <comment ref="D45" authorId="0" shapeId="0" xr:uid="{00000000-0006-0000-0200-000020000000}">
      <text>
        <r>
          <rPr>
            <sz val="9"/>
            <color rgb="FF000000"/>
            <rFont val="Tahoma"/>
            <family val="2"/>
          </rPr>
          <t>Indicare le attività svolte per il datore di lavoro/cliente</t>
        </r>
      </text>
    </comment>
    <comment ref="D46" authorId="0" shapeId="0" xr:uid="{00000000-0006-0000-0200-000021000000}">
      <text>
        <r>
          <rPr>
            <sz val="9"/>
            <color rgb="FF000000"/>
            <rFont val="Tahoma"/>
            <family val="2"/>
          </rPr>
          <t>Indicare le principali responsabilità affidate dal datore di lavoro/cliente</t>
        </r>
      </text>
    </comment>
    <comment ref="D48" authorId="1" shapeId="0" xr:uid="{00000000-0006-0000-0200-000022000000}">
      <text>
        <r>
          <rPr>
            <sz val="9"/>
            <color rgb="FF000000"/>
            <rFont val="Tahoma"/>
            <family val="2"/>
          </rPr>
          <t xml:space="preserve">Indicare la data di inizio della collaborazione utilizzando il formato </t>
        </r>
        <r>
          <rPr>
            <b/>
            <sz val="9"/>
            <color rgb="FF000000"/>
            <rFont val="Tahoma"/>
            <family val="2"/>
          </rPr>
          <t>gg/mm/aaaa</t>
        </r>
      </text>
    </comment>
    <comment ref="D49" authorId="1" shapeId="0" xr:uid="{00000000-0006-0000-0200-00002300000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50" authorId="0" shapeId="0" xr:uid="{00000000-0006-0000-0200-000024000000}">
      <text>
        <r>
          <rPr>
            <sz val="9"/>
            <color rgb="FF000000"/>
            <rFont val="Tahoma"/>
            <family val="2"/>
          </rPr>
          <t>Indicare la denominazione del datore di lavoro/cliente</t>
        </r>
      </text>
    </comment>
    <comment ref="D51" authorId="0" shapeId="0" xr:uid="{00000000-0006-0000-0200-000025000000}">
      <text>
        <r>
          <rPr>
            <sz val="9"/>
            <color rgb="FF000000"/>
            <rFont val="Tahoma"/>
            <family val="2"/>
          </rPr>
          <t>Indicare il comune in cui ha sede il datore di lavoro/cliente. In caso di sedi multiple indicare quella presso la quale si è operato/si opera</t>
        </r>
      </text>
    </comment>
    <comment ref="D52" authorId="0" shapeId="0" xr:uid="{00000000-0006-0000-0200-000026000000}">
      <text>
        <r>
          <rPr>
            <sz val="9"/>
            <color rgb="FF000000"/>
            <rFont val="Tahoma"/>
            <family val="2"/>
          </rPr>
          <t>Indicare la provincia in cui ha sede il datore di lavoro/cliente. In caso di sedi multiple indicare quella presso la quale si è operato/si opera</t>
        </r>
      </text>
    </comment>
    <comment ref="D53" authorId="0" shapeId="0" xr:uid="{00000000-0006-0000-0200-000027000000}">
      <text>
        <r>
          <rPr>
            <sz val="9"/>
            <color rgb="FF000000"/>
            <rFont val="Tahoma"/>
            <family val="2"/>
          </rPr>
          <t>Utilizzare la tendina per selezionare il tipo e la dimensione del datore di lavoro/cliente</t>
        </r>
      </text>
    </comment>
    <comment ref="D54" authorId="0" shapeId="0" xr:uid="{00000000-0006-0000-0200-000028000000}">
      <text>
        <r>
          <rPr>
            <sz val="9"/>
            <color rgb="FF000000"/>
            <rFont val="Tahoma"/>
            <family val="2"/>
          </rPr>
          <t>Indicare il settore di attività in cui opera il datore di lavoro/cliente. In caso di settori multipli indicare quello in cui si è operato/si opera</t>
        </r>
      </text>
    </comment>
    <comment ref="D55" authorId="0" shapeId="0" xr:uid="{00000000-0006-0000-0200-000029000000}">
      <text>
        <r>
          <rPr>
            <sz val="9"/>
            <color rgb="FF000000"/>
            <rFont val="Tahoma"/>
            <family val="2"/>
          </rPr>
          <t>Utilizzare la tendina per selezionare l'ambito di attività in cui opera il datore di lavoro/cliente. In caso di ambiti multipli indicare quello in cui si è operato/si opera</t>
        </r>
      </text>
    </comment>
    <comment ref="D56" authorId="0" shapeId="0" xr:uid="{00000000-0006-0000-0200-00002A000000}">
      <text>
        <r>
          <rPr>
            <sz val="9"/>
            <color rgb="FF000000"/>
            <rFont val="Tahoma"/>
            <family val="2"/>
          </rPr>
          <t>Utilizzare la tendina per selezionare la macro-area di riferimento</t>
        </r>
      </text>
    </comment>
    <comment ref="D57" authorId="0" shapeId="0" xr:uid="{00000000-0006-0000-0200-00002B000000}">
      <text>
        <r>
          <rPr>
            <sz val="9"/>
            <color rgb="FF000000"/>
            <rFont val="Tahoma"/>
            <family val="2"/>
          </rPr>
          <t>Indicare le attività svolte per il datore di lavoro/cliente</t>
        </r>
      </text>
    </comment>
    <comment ref="D58" authorId="0" shapeId="0" xr:uid="{00000000-0006-0000-0200-00002C000000}">
      <text>
        <r>
          <rPr>
            <sz val="9"/>
            <color rgb="FF000000"/>
            <rFont val="Tahoma"/>
            <family val="2"/>
          </rPr>
          <t>Indicare le principali responsabilità affidate dal datore di lavoro/cliente</t>
        </r>
      </text>
    </comment>
    <comment ref="D60" authorId="1" shapeId="0" xr:uid="{00000000-0006-0000-0200-00002D000000}">
      <text>
        <r>
          <rPr>
            <sz val="9"/>
            <color rgb="FF000000"/>
            <rFont val="Tahoma"/>
            <family val="2"/>
          </rPr>
          <t xml:space="preserve">Indicare la data di inizio della collaborazione utilizzando il formato </t>
        </r>
        <r>
          <rPr>
            <b/>
            <sz val="9"/>
            <color rgb="FF000000"/>
            <rFont val="Tahoma"/>
            <family val="2"/>
          </rPr>
          <t>gg/mm/aaaa</t>
        </r>
      </text>
    </comment>
    <comment ref="D61" authorId="1" shapeId="0" xr:uid="{00000000-0006-0000-0200-00002E000000}">
      <text>
        <r>
          <rPr>
            <sz val="9"/>
            <color rgb="FF000000"/>
            <rFont val="Tahoma"/>
            <family val="2"/>
          </rPr>
          <t xml:space="preserve">Indicare la data di fine della collaborazione utilizzando il formato </t>
        </r>
        <r>
          <rPr>
            <b/>
            <sz val="9"/>
            <color rgb="FF000000"/>
            <rFont val="Tahoma"/>
            <family val="2"/>
          </rPr>
          <t>gg/mm/aaaa</t>
        </r>
        <r>
          <rPr>
            <sz val="9"/>
            <color rgb="FF000000"/>
            <rFont val="Tahoma"/>
            <family val="2"/>
          </rPr>
          <t xml:space="preserve"> oppure indicare "In corso"</t>
        </r>
      </text>
    </comment>
    <comment ref="D62" authorId="0" shapeId="0" xr:uid="{00000000-0006-0000-0200-00002F000000}">
      <text>
        <r>
          <rPr>
            <sz val="9"/>
            <color rgb="FF000000"/>
            <rFont val="Tahoma"/>
            <family val="2"/>
          </rPr>
          <t>Indicare la denominazione del datore di lavoro/cliente</t>
        </r>
      </text>
    </comment>
    <comment ref="D63" authorId="0" shapeId="0" xr:uid="{00000000-0006-0000-0200-000030000000}">
      <text>
        <r>
          <rPr>
            <sz val="9"/>
            <color rgb="FF000000"/>
            <rFont val="Tahoma"/>
            <family val="2"/>
          </rPr>
          <t>Indicare il comune in cui ha sede il datore di lavoro/cliente. In caso di sedi multiple indicare quella presso la quale si è operato/si opera</t>
        </r>
      </text>
    </comment>
    <comment ref="D64" authorId="0" shapeId="0" xr:uid="{00000000-0006-0000-0200-000031000000}">
      <text>
        <r>
          <rPr>
            <sz val="9"/>
            <color rgb="FF000000"/>
            <rFont val="Tahoma"/>
            <family val="2"/>
          </rPr>
          <t>Indicare la provincia in cui ha sede il datore di lavoro/cliente. In caso di sedi multiple indicare quella presso la quale si è operato/si opera</t>
        </r>
      </text>
    </comment>
    <comment ref="D65" authorId="0" shapeId="0" xr:uid="{00000000-0006-0000-0200-000032000000}">
      <text>
        <r>
          <rPr>
            <sz val="9"/>
            <color rgb="FF000000"/>
            <rFont val="Tahoma"/>
            <family val="2"/>
          </rPr>
          <t>Utilizzare la tendina per selezionare il tipo e la dimensione del datore di lavoro/cliente</t>
        </r>
      </text>
    </comment>
    <comment ref="D66" authorId="0" shapeId="0" xr:uid="{00000000-0006-0000-0200-000033000000}">
      <text>
        <r>
          <rPr>
            <sz val="9"/>
            <color indexed="81"/>
            <rFont val="Tahoma"/>
            <family val="2"/>
          </rPr>
          <t>Indicare il settore di attività in cui opera il datore di lavoro/cliente. In caso di settori multipli indicare quello in cui si è operato/si opera</t>
        </r>
      </text>
    </comment>
    <comment ref="D67" authorId="0" shapeId="0" xr:uid="{00000000-0006-0000-0200-000034000000}">
      <text>
        <r>
          <rPr>
            <sz val="9"/>
            <color rgb="FF000000"/>
            <rFont val="Tahoma"/>
            <family val="2"/>
          </rPr>
          <t>Utilizzare la tendina per selezionare l'ambito di attività in cui opera il datore di lavoro/cliente. In caso di ambiti multipli indicare quello in cui si è operato/si opera</t>
        </r>
      </text>
    </comment>
    <comment ref="D68" authorId="0" shapeId="0" xr:uid="{00000000-0006-0000-0200-000035000000}">
      <text>
        <r>
          <rPr>
            <sz val="9"/>
            <color indexed="81"/>
            <rFont val="Tahoma"/>
            <family val="2"/>
          </rPr>
          <t>Utilizzare la tendina per selezionare la macro-area di riferimento</t>
        </r>
      </text>
    </comment>
    <comment ref="D69" authorId="0" shapeId="0" xr:uid="{00000000-0006-0000-0200-000036000000}">
      <text>
        <r>
          <rPr>
            <sz val="9"/>
            <color rgb="FF000000"/>
            <rFont val="Tahoma"/>
            <family val="2"/>
          </rPr>
          <t>Indicare le attività svolte per il datore di lavoro/cliente</t>
        </r>
      </text>
    </comment>
    <comment ref="D70" authorId="0" shapeId="0" xr:uid="{00000000-0006-0000-0200-000037000000}">
      <text>
        <r>
          <rPr>
            <sz val="9"/>
            <color rgb="FF000000"/>
            <rFont val="Tahoma"/>
            <family val="2"/>
          </rPr>
          <t>Indicare le principali responsabilità affidate dal datore di lavoro/cliente</t>
        </r>
      </text>
    </comment>
    <comment ref="D72" authorId="1" shapeId="0" xr:uid="{00000000-0006-0000-0200-00003800000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xr:uid="{00000000-0006-0000-0200-000039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xr:uid="{00000000-0006-0000-0200-00003A000000}">
      <text>
        <r>
          <rPr>
            <sz val="9"/>
            <color indexed="81"/>
            <rFont val="Tahoma"/>
            <family val="2"/>
          </rPr>
          <t>Indicare la denominazione del datore di lavoro/cliente</t>
        </r>
      </text>
    </comment>
    <comment ref="D75" authorId="0" shapeId="0" xr:uid="{00000000-0006-0000-0200-00003B000000}">
      <text>
        <r>
          <rPr>
            <sz val="9"/>
            <color indexed="81"/>
            <rFont val="Tahoma"/>
            <family val="2"/>
          </rPr>
          <t>Indicare il comune in cui ha sede il datore di lavoro/cliente. In caso di sedi multiple indicare quella presso la quale si è operato/si opera</t>
        </r>
      </text>
    </comment>
    <comment ref="D76" authorId="0" shapeId="0" xr:uid="{00000000-0006-0000-0200-00003C000000}">
      <text>
        <r>
          <rPr>
            <sz val="9"/>
            <color indexed="81"/>
            <rFont val="Tahoma"/>
            <family val="2"/>
          </rPr>
          <t>Indicare la provincia in cui ha sede il datore di lavoro/cliente. In caso di sedi multiple indicare quella presso la quale si è operato/si opera</t>
        </r>
      </text>
    </comment>
    <comment ref="D77" authorId="0" shapeId="0" xr:uid="{00000000-0006-0000-0200-00003D000000}">
      <text>
        <r>
          <rPr>
            <sz val="9"/>
            <color indexed="81"/>
            <rFont val="Tahoma"/>
            <family val="2"/>
          </rPr>
          <t>Utilizzare la tendina per selezionare il tipo e la dimensione del datore di lavoro/cliente</t>
        </r>
      </text>
    </comment>
    <comment ref="D78" authorId="0" shapeId="0" xr:uid="{00000000-0006-0000-0200-00003E000000}">
      <text>
        <r>
          <rPr>
            <sz val="9"/>
            <color indexed="81"/>
            <rFont val="Tahoma"/>
            <family val="2"/>
          </rPr>
          <t>Indicare il settore di attività in cui opera il datore di lavoro/cliente. In caso di settori multipli indicare quello in cui si è operato/si opera</t>
        </r>
      </text>
    </comment>
    <comment ref="D79" authorId="0" shapeId="0" xr:uid="{00000000-0006-0000-0200-00003F00000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xr:uid="{00000000-0006-0000-0200-000040000000}">
      <text>
        <r>
          <rPr>
            <sz val="9"/>
            <color indexed="81"/>
            <rFont val="Tahoma"/>
            <family val="2"/>
          </rPr>
          <t>Utilizzare la tendina per selezionare la macro-area di riferimento</t>
        </r>
      </text>
    </comment>
    <comment ref="D81" authorId="0" shapeId="0" xr:uid="{00000000-0006-0000-0200-000041000000}">
      <text>
        <r>
          <rPr>
            <sz val="9"/>
            <color indexed="81"/>
            <rFont val="Tahoma"/>
            <family val="2"/>
          </rPr>
          <t>Indicare le attività svolte per il datore di lavoro/cliente</t>
        </r>
      </text>
    </comment>
    <comment ref="D82" authorId="0" shapeId="0" xr:uid="{00000000-0006-0000-0200-000042000000}">
      <text>
        <r>
          <rPr>
            <sz val="9"/>
            <color indexed="81"/>
            <rFont val="Tahoma"/>
            <family val="2"/>
          </rPr>
          <t>Indicare le principali responsabilità affidate dal datore di lavoro/cliente</t>
        </r>
      </text>
    </comment>
    <comment ref="D84" authorId="1" shapeId="0" xr:uid="{00000000-0006-0000-0200-00004300000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xr:uid="{00000000-0006-0000-0200-000044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xr:uid="{00000000-0006-0000-0200-000045000000}">
      <text>
        <r>
          <rPr>
            <sz val="9"/>
            <color indexed="81"/>
            <rFont val="Tahoma"/>
            <family val="2"/>
          </rPr>
          <t>Indicare la denominazione del datore di lavoro/cliente</t>
        </r>
      </text>
    </comment>
    <comment ref="D87" authorId="0" shapeId="0" xr:uid="{00000000-0006-0000-0200-000046000000}">
      <text>
        <r>
          <rPr>
            <sz val="9"/>
            <color indexed="81"/>
            <rFont val="Tahoma"/>
            <family val="2"/>
          </rPr>
          <t>Indicare il comune in cui ha sede il datore di lavoro/cliente. In caso di sedi multiple indicare quella presso la quale si è operato/si opera</t>
        </r>
      </text>
    </comment>
    <comment ref="D88" authorId="0" shapeId="0" xr:uid="{00000000-0006-0000-0200-000047000000}">
      <text>
        <r>
          <rPr>
            <sz val="9"/>
            <color indexed="81"/>
            <rFont val="Tahoma"/>
            <family val="2"/>
          </rPr>
          <t>Indicare la provincia in cui ha sede il datore di lavoro/cliente. In caso di sedi multiple indicare quella presso la quale si è operato/si opera</t>
        </r>
      </text>
    </comment>
    <comment ref="D89" authorId="0" shapeId="0" xr:uid="{00000000-0006-0000-0200-000048000000}">
      <text>
        <r>
          <rPr>
            <sz val="9"/>
            <color indexed="81"/>
            <rFont val="Tahoma"/>
            <family val="2"/>
          </rPr>
          <t>Utilizzare la tendina per selezionare il tipo e la dimensione del datore di lavoro/cliente</t>
        </r>
      </text>
    </comment>
    <comment ref="D90" authorId="0" shapeId="0" xr:uid="{00000000-0006-0000-0200-000049000000}">
      <text>
        <r>
          <rPr>
            <sz val="9"/>
            <color indexed="81"/>
            <rFont val="Tahoma"/>
            <family val="2"/>
          </rPr>
          <t>Indicare il settore di attività in cui opera il datore di lavoro/cliente. In caso di settori multipli indicare quello in cui si è operato/si opera</t>
        </r>
      </text>
    </comment>
    <comment ref="D91" authorId="0" shapeId="0" xr:uid="{00000000-0006-0000-0200-00004A00000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xr:uid="{00000000-0006-0000-0200-00004B000000}">
      <text>
        <r>
          <rPr>
            <sz val="9"/>
            <color indexed="81"/>
            <rFont val="Tahoma"/>
            <family val="2"/>
          </rPr>
          <t>Utilizzare la tendina per selezionare la macro-area di riferimento</t>
        </r>
      </text>
    </comment>
    <comment ref="D93" authorId="0" shapeId="0" xr:uid="{00000000-0006-0000-0200-00004C000000}">
      <text>
        <r>
          <rPr>
            <sz val="9"/>
            <color indexed="81"/>
            <rFont val="Tahoma"/>
            <family val="2"/>
          </rPr>
          <t>Indicare le attività svolte per il datore di lavoro/cliente</t>
        </r>
      </text>
    </comment>
    <comment ref="D94" authorId="0" shapeId="0" xr:uid="{00000000-0006-0000-0200-00004D000000}">
      <text>
        <r>
          <rPr>
            <sz val="9"/>
            <color rgb="FF000000"/>
            <rFont val="Tahoma"/>
            <family val="2"/>
          </rPr>
          <t>Indicare le principali responsabilità affidate dal datore di lavoro/cliente</t>
        </r>
      </text>
    </comment>
    <comment ref="D96" authorId="1" shapeId="0" xr:uid="{00000000-0006-0000-0200-00004E00000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xr:uid="{00000000-0006-0000-0200-00004F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xr:uid="{00000000-0006-0000-0200-000050000000}">
      <text>
        <r>
          <rPr>
            <sz val="9"/>
            <color indexed="81"/>
            <rFont val="Tahoma"/>
            <family val="2"/>
          </rPr>
          <t>Indicare la denominazione del datore di lavoro/cliente</t>
        </r>
      </text>
    </comment>
    <comment ref="D99" authorId="0" shapeId="0" xr:uid="{00000000-0006-0000-0200-000051000000}">
      <text>
        <r>
          <rPr>
            <sz val="9"/>
            <color indexed="81"/>
            <rFont val="Tahoma"/>
            <family val="2"/>
          </rPr>
          <t>Indicare il comune in cui ha sede il datore di lavoro/cliente. In caso di sedi multiple indicare quella presso la quale si è operato/si opera</t>
        </r>
      </text>
    </comment>
    <comment ref="D100" authorId="0" shapeId="0" xr:uid="{00000000-0006-0000-0200-000052000000}">
      <text>
        <r>
          <rPr>
            <sz val="9"/>
            <color indexed="81"/>
            <rFont val="Tahoma"/>
            <family val="2"/>
          </rPr>
          <t>Indicare la provincia in cui ha sede il datore di lavoro/cliente. In caso di sedi multiple indicare quella presso la quale si è operato/si opera</t>
        </r>
      </text>
    </comment>
    <comment ref="D101" authorId="0" shapeId="0" xr:uid="{00000000-0006-0000-0200-000053000000}">
      <text>
        <r>
          <rPr>
            <sz val="9"/>
            <color rgb="FF000000"/>
            <rFont val="Tahoma"/>
            <family val="2"/>
          </rPr>
          <t>Utilizzare la tendina per selezionare il tipo e la dimensione del datore di lavoro/cliente</t>
        </r>
      </text>
    </comment>
    <comment ref="D102" authorId="0" shapeId="0" xr:uid="{00000000-0006-0000-0200-000054000000}">
      <text>
        <r>
          <rPr>
            <sz val="9"/>
            <color rgb="FF000000"/>
            <rFont val="Tahoma"/>
            <family val="2"/>
          </rPr>
          <t>Indicare il settore di attività in cui opera il datore di lavoro/cliente. In caso di settori multipli indicare quello in cui si è operato/si opera</t>
        </r>
      </text>
    </comment>
    <comment ref="D103" authorId="0" shapeId="0" xr:uid="{00000000-0006-0000-0200-000055000000}">
      <text>
        <r>
          <rPr>
            <sz val="9"/>
            <color rgb="FF000000"/>
            <rFont val="Tahoma"/>
            <family val="2"/>
          </rPr>
          <t>Utilizzare la tendina per selezionare l'ambito di attività in cui opera il datore di lavoro/cliente. In caso di ambiti multipli indicare quello in cui si è operato/si opera</t>
        </r>
      </text>
    </comment>
    <comment ref="D104" authorId="0" shapeId="0" xr:uid="{00000000-0006-0000-0200-000056000000}">
      <text>
        <r>
          <rPr>
            <sz val="9"/>
            <color rgb="FF000000"/>
            <rFont val="Tahoma"/>
            <family val="2"/>
          </rPr>
          <t>Utilizzare la tendina per selezionare la macro-area di riferimento</t>
        </r>
      </text>
    </comment>
    <comment ref="D105" authorId="0" shapeId="0" xr:uid="{00000000-0006-0000-0200-000057000000}">
      <text>
        <r>
          <rPr>
            <sz val="9"/>
            <color rgb="FF000000"/>
            <rFont val="Tahoma"/>
            <family val="2"/>
          </rPr>
          <t>Indicare le attività svolte per il datore di lavoro/cliente</t>
        </r>
      </text>
    </comment>
    <comment ref="D106" authorId="0" shapeId="0" xr:uid="{00000000-0006-0000-0200-000058000000}">
      <text>
        <r>
          <rPr>
            <sz val="9"/>
            <color rgb="FF000000"/>
            <rFont val="Tahoma"/>
            <family val="2"/>
          </rPr>
          <t>Indicare le principali responsabilità affidate dal datore di lavoro/cliente</t>
        </r>
      </text>
    </comment>
    <comment ref="D108" authorId="1" shapeId="0" xr:uid="{00000000-0006-0000-0200-000059000000}">
      <text>
        <r>
          <rPr>
            <sz val="9"/>
            <color rgb="FF000000"/>
            <rFont val="Tahoma"/>
            <family val="2"/>
          </rPr>
          <t xml:space="preserve">Indicare la data di inizio della collaborazione utilizzando il formato </t>
        </r>
        <r>
          <rPr>
            <b/>
            <sz val="9"/>
            <color rgb="FF000000"/>
            <rFont val="Tahoma"/>
            <family val="2"/>
          </rPr>
          <t>gg/mm/aaaa</t>
        </r>
      </text>
    </comment>
    <comment ref="D109" authorId="1" shapeId="0" xr:uid="{00000000-0006-0000-0200-00005A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xr:uid="{00000000-0006-0000-0200-00005B000000}">
      <text>
        <r>
          <rPr>
            <sz val="9"/>
            <color indexed="81"/>
            <rFont val="Tahoma"/>
            <family val="2"/>
          </rPr>
          <t>Indicare la denominazione del datore di lavoro/cliente</t>
        </r>
      </text>
    </comment>
    <comment ref="D111" authorId="0" shapeId="0" xr:uid="{00000000-0006-0000-0200-00005C000000}">
      <text>
        <r>
          <rPr>
            <sz val="9"/>
            <color indexed="81"/>
            <rFont val="Tahoma"/>
            <family val="2"/>
          </rPr>
          <t>Indicare il comune in cui ha sede il datore di lavoro/cliente. In caso di sedi multiple indicare quella presso la quale si è operato/si opera</t>
        </r>
      </text>
    </comment>
    <comment ref="D112" authorId="0" shapeId="0" xr:uid="{00000000-0006-0000-0200-00005D000000}">
      <text>
        <r>
          <rPr>
            <sz val="9"/>
            <color indexed="81"/>
            <rFont val="Tahoma"/>
            <family val="2"/>
          </rPr>
          <t>Indicare la provincia in cui ha sede il datore di lavoro/cliente. In caso di sedi multiple indicare quella presso la quale si è operato/si opera</t>
        </r>
      </text>
    </comment>
    <comment ref="D113" authorId="0" shapeId="0" xr:uid="{00000000-0006-0000-0200-00005E000000}">
      <text>
        <r>
          <rPr>
            <sz val="9"/>
            <color indexed="81"/>
            <rFont val="Tahoma"/>
            <family val="2"/>
          </rPr>
          <t>Utilizzare la tendina per selezionare il tipo e la dimensione del datore di lavoro/cliente</t>
        </r>
      </text>
    </comment>
    <comment ref="D114" authorId="0" shapeId="0" xr:uid="{00000000-0006-0000-0200-00005F000000}">
      <text>
        <r>
          <rPr>
            <sz val="9"/>
            <color indexed="81"/>
            <rFont val="Tahoma"/>
            <family val="2"/>
          </rPr>
          <t>Indicare il settore di attività in cui opera il datore di lavoro/cliente. In caso di settori multipli indicare quello in cui si è operato/si opera</t>
        </r>
      </text>
    </comment>
    <comment ref="D115" authorId="0" shapeId="0" xr:uid="{00000000-0006-0000-0200-000060000000}">
      <text>
        <r>
          <rPr>
            <sz val="9"/>
            <color rgb="FF000000"/>
            <rFont val="Tahoma"/>
            <family val="2"/>
          </rPr>
          <t>Utilizzare la tendina per selezionare l'ambito di attività in cui opera il datore di lavoro/cliente. In caso di ambiti multipli indicare quello in cui si è operato/si opera</t>
        </r>
      </text>
    </comment>
    <comment ref="D116" authorId="0" shapeId="0" xr:uid="{00000000-0006-0000-0200-000061000000}">
      <text>
        <r>
          <rPr>
            <sz val="9"/>
            <color indexed="81"/>
            <rFont val="Tahoma"/>
            <family val="2"/>
          </rPr>
          <t>Utilizzare la tendina per selezionare la macro-area di riferimento</t>
        </r>
      </text>
    </comment>
    <comment ref="D117" authorId="0" shapeId="0" xr:uid="{00000000-0006-0000-0200-000062000000}">
      <text>
        <r>
          <rPr>
            <sz val="9"/>
            <color indexed="81"/>
            <rFont val="Tahoma"/>
            <family val="2"/>
          </rPr>
          <t>Indicare le attività svolte per il datore di lavoro/cliente</t>
        </r>
      </text>
    </comment>
    <comment ref="D118" authorId="0" shapeId="0" xr:uid="{00000000-0006-0000-0200-000063000000}">
      <text>
        <r>
          <rPr>
            <sz val="9"/>
            <color indexed="81"/>
            <rFont val="Tahoma"/>
            <family val="2"/>
          </rPr>
          <t>Indicare le principali responsabilità affidate dal datore di lavoro/cliente</t>
        </r>
      </text>
    </comment>
    <comment ref="D120" authorId="1" shapeId="0" xr:uid="{00000000-0006-0000-0200-00006400000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xr:uid="{00000000-0006-0000-0200-00006500000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xr:uid="{00000000-0006-0000-0200-000066000000}">
      <text>
        <r>
          <rPr>
            <sz val="9"/>
            <color indexed="81"/>
            <rFont val="Tahoma"/>
            <family val="2"/>
          </rPr>
          <t>Indicare la denominazione del datore di lavoro/cliente</t>
        </r>
      </text>
    </comment>
    <comment ref="D123" authorId="0" shapeId="0" xr:uid="{00000000-0006-0000-0200-000067000000}">
      <text>
        <r>
          <rPr>
            <sz val="9"/>
            <color indexed="81"/>
            <rFont val="Tahoma"/>
            <family val="2"/>
          </rPr>
          <t>Indicare il comune in cui ha sede il datore di lavoro/cliente. In caso di sedi multiple indicare quella presso la quale si è operato/si opera</t>
        </r>
      </text>
    </comment>
    <comment ref="D124" authorId="0" shapeId="0" xr:uid="{00000000-0006-0000-0200-000068000000}">
      <text>
        <r>
          <rPr>
            <sz val="9"/>
            <color indexed="81"/>
            <rFont val="Tahoma"/>
            <family val="2"/>
          </rPr>
          <t>Indicare la provincia in cui ha sede il datore di lavoro/cliente. In caso di sedi multiple indicare quella presso la quale si è operato/si opera</t>
        </r>
      </text>
    </comment>
    <comment ref="D125" authorId="0" shapeId="0" xr:uid="{00000000-0006-0000-0200-000069000000}">
      <text>
        <r>
          <rPr>
            <sz val="9"/>
            <color indexed="81"/>
            <rFont val="Tahoma"/>
            <family val="2"/>
          </rPr>
          <t>Utilizzare la tendina per selezionare il tipo e la dimensione del datore di lavoro/cliente</t>
        </r>
      </text>
    </comment>
    <comment ref="D126" authorId="0" shapeId="0" xr:uid="{00000000-0006-0000-0200-00006A000000}">
      <text>
        <r>
          <rPr>
            <sz val="9"/>
            <color rgb="FF000000"/>
            <rFont val="Tahoma"/>
            <family val="2"/>
          </rPr>
          <t>Indicare il settore di attività in cui opera il datore di lavoro/cliente. In caso di settori multipli indicare quello in cui si è operato/si opera</t>
        </r>
      </text>
    </comment>
    <comment ref="D127" authorId="0" shapeId="0" xr:uid="{00000000-0006-0000-0200-00006B00000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xr:uid="{00000000-0006-0000-0200-00006C000000}">
      <text>
        <r>
          <rPr>
            <sz val="9"/>
            <color indexed="81"/>
            <rFont val="Tahoma"/>
            <family val="2"/>
          </rPr>
          <t>Utilizzare la tendina per selezionare la macro-area di riferimento</t>
        </r>
      </text>
    </comment>
    <comment ref="D129" authorId="0" shapeId="0" xr:uid="{00000000-0006-0000-0200-00006D000000}">
      <text>
        <r>
          <rPr>
            <sz val="9"/>
            <color rgb="FF000000"/>
            <rFont val="Tahoma"/>
            <family val="2"/>
          </rPr>
          <t>Indicare le attività svolte per il datore di lavoro/cliente</t>
        </r>
      </text>
    </comment>
    <comment ref="D130" authorId="0" shapeId="0" xr:uid="{00000000-0006-0000-0200-00006E00000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300-000001000000}">
      <text>
        <r>
          <rPr>
            <sz val="9"/>
            <color rgb="FF000000"/>
            <rFont val="Tahoma"/>
            <family val="2"/>
          </rPr>
          <t>Campo a compilazione automatica</t>
        </r>
      </text>
    </comment>
    <comment ref="D12" authorId="0" shapeId="0" xr:uid="{00000000-0006-0000-0300-000002000000}">
      <text>
        <r>
          <rPr>
            <sz val="9"/>
            <color rgb="FF000000"/>
            <rFont val="Tahoma"/>
            <family val="2"/>
          </rPr>
          <t>Indicare la denominazione dell'ente promotore del bando pubblico valutato (p.e. Regione Lombardia, Fondazione CARIPLO, MIUR, MISE, Governo francese, Commissione europea, etc.)</t>
        </r>
      </text>
    </comment>
    <comment ref="D13" authorId="0" shapeId="0" xr:uid="{00000000-0006-0000-0300-000003000000}">
      <text>
        <r>
          <rPr>
            <sz val="9"/>
            <color rgb="FF000000"/>
            <rFont val="Tahoma"/>
            <family val="2"/>
          </rPr>
          <t>Utilizzare la tendina per selezionare l'ambito di rilevanza geografica del bando pubblico valutato</t>
        </r>
      </text>
    </comment>
    <comment ref="D14" authorId="0" shapeId="0" xr:uid="{00000000-0006-0000-0300-000004000000}">
      <text>
        <r>
          <rPr>
            <sz val="9"/>
            <color rgb="FF000000"/>
            <rFont val="Tahoma"/>
            <family val="2"/>
          </rPr>
          <t>Utilizzare la tendina per selezionare la tematica rilevante per il bando pubblico valutato</t>
        </r>
      </text>
    </comment>
    <comment ref="D15" authorId="0" shapeId="0" xr:uid="{00000000-0006-0000-0300-000005000000}">
      <text>
        <r>
          <rPr>
            <sz val="9"/>
            <color rgb="FF000000"/>
            <rFont val="Tahoma"/>
            <family val="2"/>
          </rPr>
          <t>Indicare i riferimenti relativi al bando pubblico valutato dando conto, anche, degli estremi di pubblicazione (p.e. GUUE, GURI, BURL, etc.)</t>
        </r>
      </text>
    </comment>
    <comment ref="D16" authorId="0" shapeId="0" xr:uid="{00000000-0006-0000-0300-000006000000}">
      <text>
        <r>
          <rPr>
            <sz val="9"/>
            <color rgb="FF000000"/>
            <rFont val="Tahoma"/>
            <family val="2"/>
          </rPr>
          <t>Descrivere sinteticamente gli obiettivi specifici del bando pubblico valutato</t>
        </r>
      </text>
    </comment>
    <comment ref="D17" authorId="0" shapeId="0" xr:uid="{00000000-0006-0000-0300-000007000000}">
      <text>
        <r>
          <rPr>
            <sz val="9"/>
            <color rgb="FF000000"/>
            <rFont val="Tahoma"/>
            <family val="2"/>
          </rPr>
          <t>Indicare l'anno di pubblicazione del bando pubblico valutato</t>
        </r>
      </text>
    </comment>
    <comment ref="D18" authorId="0" shapeId="0" xr:uid="{00000000-0006-0000-0300-000008000000}">
      <text>
        <r>
          <rPr>
            <sz val="9"/>
            <color rgb="FF000000"/>
            <rFont val="Tahoma"/>
            <family val="2"/>
          </rPr>
          <t>Utilizzare la tendina per selezionare il numero di progetti valutati nell'ambito del bando pubblico descritto</t>
        </r>
      </text>
    </comment>
    <comment ref="D19" authorId="0" shapeId="0" xr:uid="{00000000-0006-0000-0300-000009000000}">
      <text>
        <r>
          <rPr>
            <sz val="9"/>
            <color rgb="FF000000"/>
            <rFont val="Tahoma"/>
            <family val="2"/>
          </rPr>
          <t>Utilizzare la tendina per selezionare la classe di investimento medio dei progetti valutati nell'ambito del bando pubblico descritto</t>
        </r>
      </text>
    </comment>
    <comment ref="D21" authorId="0" shapeId="0" xr:uid="{00000000-0006-0000-0300-00000A000000}">
      <text>
        <r>
          <rPr>
            <sz val="9"/>
            <color rgb="FF000000"/>
            <rFont val="Tahoma"/>
            <family val="2"/>
          </rPr>
          <t>Indicare la denominazione dell'ente promotore del bando pubblico valutato (p.e. Regione Lombardia, Fondazione CARIPLO, MIUR, MISE, Governo francese, Commissione europea, etc.)</t>
        </r>
      </text>
    </comment>
    <comment ref="D22" authorId="0" shapeId="0" xr:uid="{00000000-0006-0000-0300-00000B000000}">
      <text>
        <r>
          <rPr>
            <sz val="9"/>
            <color rgb="FF000000"/>
            <rFont val="Tahoma"/>
            <family val="2"/>
          </rPr>
          <t>Utilizzare la tendina per selezionare l'ambito di rilevanza geografica del bando pubblico valutato</t>
        </r>
      </text>
    </comment>
    <comment ref="D23" authorId="0" shapeId="0" xr:uid="{00000000-0006-0000-0300-00000C000000}">
      <text>
        <r>
          <rPr>
            <sz val="9"/>
            <color rgb="FF000000"/>
            <rFont val="Tahoma"/>
            <family val="2"/>
          </rPr>
          <t>Utilizzare la tendina per selezionare la tematica rilevante per il bando pubblico valutato</t>
        </r>
      </text>
    </comment>
    <comment ref="D24" authorId="0" shapeId="0" xr:uid="{00000000-0006-0000-0300-00000D000000}">
      <text>
        <r>
          <rPr>
            <sz val="9"/>
            <color rgb="FF000000"/>
            <rFont val="Tahoma"/>
            <family val="2"/>
          </rPr>
          <t>Indicare i riferimenti relativi al bando pubblico valutato dando conto, anche, degli estremi di pubblicazione (p.e. GUUE, GURI, BURL, etc.)</t>
        </r>
      </text>
    </comment>
    <comment ref="D25" authorId="0" shapeId="0" xr:uid="{00000000-0006-0000-0300-00000E000000}">
      <text>
        <r>
          <rPr>
            <sz val="9"/>
            <color rgb="FF000000"/>
            <rFont val="Tahoma"/>
            <family val="2"/>
          </rPr>
          <t>Descrivere sinteticamente gli obiettivi specifici del bando pubblico valutato</t>
        </r>
      </text>
    </comment>
    <comment ref="D26" authorId="0" shapeId="0" xr:uid="{00000000-0006-0000-0300-00000F000000}">
      <text>
        <r>
          <rPr>
            <sz val="9"/>
            <color rgb="FF000000"/>
            <rFont val="Tahoma"/>
            <family val="2"/>
          </rPr>
          <t>Indicare l'anno di pubblicazione del bando pubblico valutato</t>
        </r>
      </text>
    </comment>
    <comment ref="D27" authorId="0" shapeId="0" xr:uid="{00000000-0006-0000-0300-000010000000}">
      <text>
        <r>
          <rPr>
            <sz val="9"/>
            <color rgb="FF000000"/>
            <rFont val="Tahoma"/>
            <family val="2"/>
          </rPr>
          <t>Utilizzare la tendina per selezionare il numero di progetti valutati nell'ambito del bando pubblico descritto</t>
        </r>
      </text>
    </comment>
    <comment ref="D28" authorId="0" shapeId="0" xr:uid="{00000000-0006-0000-0300-000011000000}">
      <text>
        <r>
          <rPr>
            <sz val="9"/>
            <color rgb="FF000000"/>
            <rFont val="Tahoma"/>
            <family val="2"/>
          </rPr>
          <t>Utilizzare la tendina per selezionare la classe di investimento medio dei progetti valutati nell'ambito del bando pubblico descritto</t>
        </r>
      </text>
    </comment>
    <comment ref="D30" authorId="0" shapeId="0" xr:uid="{00000000-0006-0000-0300-000012000000}">
      <text>
        <r>
          <rPr>
            <sz val="9"/>
            <color rgb="FF000000"/>
            <rFont val="Tahoma"/>
            <family val="2"/>
          </rPr>
          <t>Indicare la denominazione dell'ente promotore del bando pubblico valutato (p.e. Regione Lombardia, Fondazione CARIPLO, MIUR, MISE, Governo francese, Commissione europea, etc.)</t>
        </r>
      </text>
    </comment>
    <comment ref="D31" authorId="0" shapeId="0" xr:uid="{00000000-0006-0000-0300-000013000000}">
      <text>
        <r>
          <rPr>
            <sz val="9"/>
            <color rgb="FF000000"/>
            <rFont val="Tahoma"/>
            <family val="2"/>
          </rPr>
          <t>Utilizzare la tendina per selezionare l'ambito di rilevanza geografica del bando pubblico valutato</t>
        </r>
      </text>
    </comment>
    <comment ref="D32" authorId="0" shapeId="0" xr:uid="{00000000-0006-0000-0300-000014000000}">
      <text>
        <r>
          <rPr>
            <sz val="9"/>
            <color rgb="FF000000"/>
            <rFont val="Tahoma"/>
            <family val="2"/>
          </rPr>
          <t>Utilizzare la tendina per selezionare la tematica rilevante per il bando pubblico valutato</t>
        </r>
      </text>
    </comment>
    <comment ref="D33" authorId="0" shapeId="0" xr:uid="{00000000-0006-0000-0300-000015000000}">
      <text>
        <r>
          <rPr>
            <sz val="9"/>
            <color rgb="FF000000"/>
            <rFont val="Tahoma"/>
            <family val="2"/>
          </rPr>
          <t>Indicare i riferimenti relativi al bando pubblico valutato dando conto, anche, degli estremi di pubblicazione (p.e. GUUE, GURI, BURL, etc.)</t>
        </r>
      </text>
    </comment>
    <comment ref="D34" authorId="0" shapeId="0" xr:uid="{00000000-0006-0000-0300-000016000000}">
      <text>
        <r>
          <rPr>
            <sz val="9"/>
            <color rgb="FF000000"/>
            <rFont val="Tahoma"/>
            <family val="2"/>
          </rPr>
          <t>Descrivere sinteticamente gli obiettivi specifici del bando pubblico valutato</t>
        </r>
      </text>
    </comment>
    <comment ref="D35" authorId="0" shapeId="0" xr:uid="{00000000-0006-0000-0300-000017000000}">
      <text>
        <r>
          <rPr>
            <sz val="9"/>
            <color rgb="FF000000"/>
            <rFont val="Tahoma"/>
            <family val="2"/>
          </rPr>
          <t>Indicare l'anno di pubblicazione del bando pubblico valutato</t>
        </r>
      </text>
    </comment>
    <comment ref="D36" authorId="0" shapeId="0" xr:uid="{00000000-0006-0000-0300-000018000000}">
      <text>
        <r>
          <rPr>
            <sz val="9"/>
            <color rgb="FF000000"/>
            <rFont val="Tahoma"/>
            <family val="2"/>
          </rPr>
          <t>Utilizzare la tendina per selezionare il numero di progetti valutati nell'ambito del bando pubblico descritto</t>
        </r>
      </text>
    </comment>
    <comment ref="D37" authorId="0" shapeId="0" xr:uid="{00000000-0006-0000-0300-000019000000}">
      <text>
        <r>
          <rPr>
            <sz val="9"/>
            <color rgb="FF000000"/>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 Borelli</author>
  </authors>
  <commentList>
    <comment ref="D7" authorId="0" shapeId="0" xr:uid="{00000000-0006-0000-0400-000001000000}">
      <text>
        <r>
          <rPr>
            <sz val="9"/>
            <color indexed="81"/>
            <rFont val="Tahoma"/>
            <family val="2"/>
          </rPr>
          <t>Campo a compilazione automatica</t>
        </r>
      </text>
    </comment>
    <comment ref="D11" authorId="0" shapeId="0" xr:uid="{00000000-0006-0000-0400-000002000000}">
      <text>
        <r>
          <rPr>
            <sz val="9"/>
            <color rgb="FF000000"/>
            <rFont val="Tahoma"/>
            <family val="2"/>
          </rPr>
          <t>Campo a compilazione automatica</t>
        </r>
      </text>
    </comment>
    <comment ref="D12" authorId="0" shapeId="0" xr:uid="{00000000-0006-0000-0400-000003000000}">
      <text>
        <r>
          <rPr>
            <sz val="9"/>
            <color rgb="FF000000"/>
            <rFont val="Tahoma"/>
            <family val="2"/>
          </rPr>
          <t>Campo a compilazione automatica</t>
        </r>
      </text>
    </comment>
    <comment ref="D13" authorId="0" shapeId="0" xr:uid="{00000000-0006-0000-0400-000004000000}">
      <text>
        <r>
          <rPr>
            <sz val="9"/>
            <color rgb="FF000000"/>
            <rFont val="Tahoma"/>
            <family val="2"/>
          </rPr>
          <t>Campo a compilazione automatica</t>
        </r>
      </text>
    </comment>
    <comment ref="D14" authorId="0" shapeId="0" xr:uid="{00000000-0006-0000-0400-000005000000}">
      <text>
        <r>
          <rPr>
            <sz val="9"/>
            <color rgb="FF000000"/>
            <rFont val="Tahoma"/>
            <family val="2"/>
          </rPr>
          <t>Campo a compilazione automatica</t>
        </r>
      </text>
    </comment>
    <comment ref="D16" authorId="0" shapeId="0" xr:uid="{00000000-0006-0000-0400-000006000000}">
      <text>
        <r>
          <rPr>
            <sz val="9"/>
            <color indexed="81"/>
            <rFont val="Tahoma"/>
            <family val="2"/>
          </rPr>
          <t>Campo a compilazione automatica</t>
        </r>
      </text>
    </comment>
    <comment ref="D17" authorId="0" shapeId="0" xr:uid="{00000000-0006-0000-0400-000007000000}">
      <text>
        <r>
          <rPr>
            <sz val="9"/>
            <color indexed="81"/>
            <rFont val="Tahoma"/>
            <family val="2"/>
          </rPr>
          <t>Campo a compilazione automatica</t>
        </r>
      </text>
    </comment>
    <comment ref="D18" authorId="0" shapeId="0" xr:uid="{00000000-0006-0000-0400-000008000000}">
      <text>
        <r>
          <rPr>
            <sz val="9"/>
            <color rgb="FF000000"/>
            <rFont val="Tahoma"/>
            <family val="2"/>
          </rPr>
          <t>Campo a compilazione automatica</t>
        </r>
      </text>
    </comment>
    <comment ref="D19" authorId="0" shapeId="0" xr:uid="{00000000-0006-0000-0400-000009000000}">
      <text>
        <r>
          <rPr>
            <sz val="9"/>
            <color indexed="81"/>
            <rFont val="Tahoma"/>
            <family val="2"/>
          </rPr>
          <t>Campo a compilazione automatica</t>
        </r>
      </text>
    </comment>
    <comment ref="D22" authorId="0" shapeId="0" xr:uid="{00000000-0006-0000-0400-00000A00000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 ref="D24" authorId="0" shapeId="0" xr:uid="{00000000-0006-0000-0400-00000B000000}">
      <text>
        <r>
          <rPr>
            <sz val="9"/>
            <color indexed="81"/>
            <rFont val="Tahoma"/>
            <family val="2"/>
          </rPr>
          <t>Campo a compilazione automatica</t>
        </r>
      </text>
    </comment>
    <comment ref="D25" authorId="0" shapeId="0" xr:uid="{00000000-0006-0000-0400-00000C000000}">
      <text>
        <r>
          <rPr>
            <sz val="9"/>
            <color rgb="FF000000"/>
            <rFont val="Tahoma"/>
            <family val="2"/>
          </rPr>
          <t>Campo a compilazione automatica</t>
        </r>
      </text>
    </comment>
    <comment ref="D26" authorId="0" shapeId="0" xr:uid="{00000000-0006-0000-0400-00000D000000}">
      <text>
        <r>
          <rPr>
            <sz val="9"/>
            <color indexed="81"/>
            <rFont val="Tahoma"/>
            <family val="2"/>
          </rPr>
          <t>Campo a compilazione automatica</t>
        </r>
      </text>
    </comment>
    <comment ref="D27" authorId="0" shapeId="0" xr:uid="{00000000-0006-0000-0400-00000E000000}">
      <text>
        <r>
          <rPr>
            <sz val="9"/>
            <color rgb="FF000000"/>
            <rFont val="Tahoma"/>
            <family val="2"/>
          </rPr>
          <t>Campo a compilazione automatica</t>
        </r>
      </text>
    </comment>
    <comment ref="D28" authorId="0" shapeId="0" xr:uid="{00000000-0006-0000-0400-00000F000000}">
      <text>
        <r>
          <rPr>
            <sz val="9"/>
            <color rgb="FF000000"/>
            <rFont val="Tahoma"/>
            <family val="2"/>
          </rPr>
          <t>Campo a compilazione automatica</t>
        </r>
      </text>
    </comment>
    <comment ref="D29" authorId="0" shapeId="0" xr:uid="{00000000-0006-0000-0400-000010000000}">
      <text>
        <r>
          <rPr>
            <sz val="9"/>
            <color rgb="FF000000"/>
            <rFont val="Tahoma"/>
            <family val="2"/>
          </rPr>
          <t>Campo a compilazione automatica</t>
        </r>
      </text>
    </comment>
    <comment ref="D30" authorId="0" shapeId="0" xr:uid="{00000000-0006-0000-0400-000011000000}">
      <text>
        <r>
          <rPr>
            <sz val="9"/>
            <color rgb="FF000000"/>
            <rFont val="Tahoma"/>
            <family val="2"/>
          </rPr>
          <t>Campo a compilazione automatica</t>
        </r>
      </text>
    </comment>
    <comment ref="D31" authorId="0" shapeId="0" xr:uid="{00000000-0006-0000-0400-000012000000}">
      <text>
        <r>
          <rPr>
            <sz val="9"/>
            <color indexed="81"/>
            <rFont val="Tahoma"/>
            <family val="2"/>
          </rPr>
          <t>Campo a compilazione automatica</t>
        </r>
      </text>
    </comment>
    <comment ref="D32" authorId="0" shapeId="0" xr:uid="{00000000-0006-0000-0400-000013000000}">
      <text>
        <r>
          <rPr>
            <sz val="9"/>
            <color rgb="FF000000"/>
            <rFont val="Tahoma"/>
            <family val="2"/>
          </rPr>
          <t>Campo a compilazione automatica</t>
        </r>
      </text>
    </comment>
    <comment ref="D33" authorId="0" shapeId="0" xr:uid="{00000000-0006-0000-0400-000014000000}">
      <text>
        <r>
          <rPr>
            <sz val="9"/>
            <color rgb="FF000000"/>
            <rFont val="Tahoma"/>
            <family val="2"/>
          </rPr>
          <t>Campo a compilazione automatica</t>
        </r>
      </text>
    </comment>
    <comment ref="D35" authorId="0" shapeId="0" xr:uid="{00000000-0006-0000-0400-00001500000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 ref="D39" authorId="0" shapeId="0" xr:uid="{00000000-0006-0000-0400-000016000000}">
      <text>
        <r>
          <rPr>
            <sz val="9"/>
            <color indexed="81"/>
            <rFont val="Tahoma"/>
            <family val="2"/>
          </rPr>
          <t>Campo a compilazione automatica</t>
        </r>
      </text>
    </comment>
    <comment ref="D40" authorId="0" shapeId="0" xr:uid="{00000000-0006-0000-0400-000017000000}">
      <text>
        <r>
          <rPr>
            <sz val="9"/>
            <color rgb="FF000000"/>
            <rFont val="Tahoma"/>
            <family val="2"/>
          </rPr>
          <t>Campo a compilazione automatica</t>
        </r>
      </text>
    </comment>
    <comment ref="D41" authorId="0" shapeId="0" xr:uid="{00000000-0006-0000-0400-000018000000}">
      <text>
        <r>
          <rPr>
            <sz val="9"/>
            <color indexed="81"/>
            <rFont val="Tahoma"/>
            <family val="2"/>
          </rPr>
          <t>Campo a compilazione automatica</t>
        </r>
      </text>
    </comment>
    <comment ref="D42" authorId="0" shapeId="0" xr:uid="{00000000-0006-0000-0400-000019000000}">
      <text>
        <r>
          <rPr>
            <sz val="9"/>
            <color indexed="81"/>
            <rFont val="Tahoma"/>
            <family val="2"/>
          </rPr>
          <t>Campo a compilazione automatica</t>
        </r>
      </text>
    </comment>
    <comment ref="D44" authorId="0" shapeId="0" xr:uid="{00000000-0006-0000-0400-00001A000000}">
      <text>
        <r>
          <rPr>
            <sz val="9"/>
            <color indexed="81"/>
            <rFont val="Tahoma"/>
            <family val="2"/>
          </rPr>
          <t>Campo a compilazione automatica</t>
        </r>
      </text>
    </comment>
    <comment ref="D45" authorId="0" shapeId="0" xr:uid="{00000000-0006-0000-0400-00001B000000}">
      <text>
        <r>
          <rPr>
            <sz val="9"/>
            <color rgb="FF000000"/>
            <rFont val="Tahoma"/>
            <family val="2"/>
          </rPr>
          <t>Campo a compilazione automatica</t>
        </r>
      </text>
    </comment>
    <comment ref="D46" authorId="0" shapeId="0" xr:uid="{00000000-0006-0000-0400-00001C000000}">
      <text>
        <r>
          <rPr>
            <sz val="9"/>
            <color indexed="81"/>
            <rFont val="Tahoma"/>
            <family val="2"/>
          </rPr>
          <t>Campo a compilazione automatica</t>
        </r>
      </text>
    </comment>
    <comment ref="D47" authorId="0" shapeId="0" xr:uid="{00000000-0006-0000-0400-00001D000000}">
      <text>
        <r>
          <rPr>
            <sz val="9"/>
            <color indexed="81"/>
            <rFont val="Tahoma"/>
            <family val="2"/>
          </rPr>
          <t>Campo a compilazione automatica</t>
        </r>
      </text>
    </comment>
    <comment ref="D50" authorId="0" shapeId="0" xr:uid="{00000000-0006-0000-0400-00001E00000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 ref="D52" authorId="0" shapeId="0" xr:uid="{00000000-0006-0000-0400-00001F000000}">
      <text>
        <r>
          <rPr>
            <sz val="9"/>
            <color indexed="81"/>
            <rFont val="Tahoma"/>
            <family val="2"/>
          </rPr>
          <t>Campo a compilazione automatica</t>
        </r>
      </text>
    </comment>
    <comment ref="D53" authorId="0" shapeId="0" xr:uid="{00000000-0006-0000-0400-000020000000}">
      <text>
        <r>
          <rPr>
            <sz val="9"/>
            <color rgb="FF000000"/>
            <rFont val="Tahoma"/>
            <family val="2"/>
          </rPr>
          <t>Campo a compilazione automatica</t>
        </r>
      </text>
    </comment>
    <comment ref="D54" authorId="0" shapeId="0" xr:uid="{00000000-0006-0000-0400-000021000000}">
      <text>
        <r>
          <rPr>
            <sz val="9"/>
            <color indexed="81"/>
            <rFont val="Tahoma"/>
            <family val="2"/>
          </rPr>
          <t>Campo a compilazione automatica</t>
        </r>
      </text>
    </comment>
    <comment ref="D55" authorId="0" shapeId="0" xr:uid="{00000000-0006-0000-0400-000022000000}">
      <text>
        <r>
          <rPr>
            <sz val="9"/>
            <color indexed="81"/>
            <rFont val="Tahoma"/>
            <family val="2"/>
          </rPr>
          <t>Campo a compilazione automatica</t>
        </r>
      </text>
    </comment>
    <comment ref="D56" authorId="0" shapeId="0" xr:uid="{00000000-0006-0000-0400-000023000000}">
      <text>
        <r>
          <rPr>
            <sz val="9"/>
            <color indexed="81"/>
            <rFont val="Tahoma"/>
            <family val="2"/>
          </rPr>
          <t>Campo a compilazione automatica</t>
        </r>
      </text>
    </comment>
    <comment ref="D57" authorId="0" shapeId="0" xr:uid="{00000000-0006-0000-0400-000024000000}">
      <text>
        <r>
          <rPr>
            <sz val="9"/>
            <color indexed="81"/>
            <rFont val="Tahoma"/>
            <family val="2"/>
          </rPr>
          <t>Campo a compilazione automatica</t>
        </r>
      </text>
    </comment>
    <comment ref="D58" authorId="0" shapeId="0" xr:uid="{00000000-0006-0000-0400-000025000000}">
      <text>
        <r>
          <rPr>
            <sz val="9"/>
            <color indexed="81"/>
            <rFont val="Tahoma"/>
            <family val="2"/>
          </rPr>
          <t>Campo a compilazione automatica</t>
        </r>
      </text>
    </comment>
    <comment ref="D59" authorId="0" shapeId="0" xr:uid="{00000000-0006-0000-0400-000026000000}">
      <text>
        <r>
          <rPr>
            <sz val="9"/>
            <color indexed="81"/>
            <rFont val="Tahoma"/>
            <family val="2"/>
          </rPr>
          <t>Campo a compilazione automatica</t>
        </r>
      </text>
    </comment>
    <comment ref="D60" authorId="0" shapeId="0" xr:uid="{00000000-0006-0000-0400-000027000000}">
      <text>
        <r>
          <rPr>
            <sz val="9"/>
            <color rgb="FF000000"/>
            <rFont val="Tahoma"/>
            <family val="2"/>
          </rPr>
          <t>Campo a compilazione automatica</t>
        </r>
      </text>
    </comment>
    <comment ref="D61" authorId="0" shapeId="0" xr:uid="{00000000-0006-0000-0400-000028000000}">
      <text>
        <r>
          <rPr>
            <sz val="9"/>
            <color indexed="81"/>
            <rFont val="Tahoma"/>
            <family val="2"/>
          </rPr>
          <t>Campo a compilazione automatica</t>
        </r>
      </text>
    </comment>
    <comment ref="D64" authorId="0" shapeId="0" xr:uid="{00000000-0006-0000-0400-000029000000}">
      <text>
        <r>
          <rPr>
            <sz val="9"/>
            <color rgb="FF000000"/>
            <rFont val="Tahoma"/>
            <family val="2"/>
          </rPr>
          <t xml:space="preserve">Descrivere quanto richiesto mantenendosi </t>
        </r>
        <r>
          <rPr>
            <b/>
            <sz val="9"/>
            <color rgb="FF000000"/>
            <rFont val="Tahoma"/>
            <family val="2"/>
          </rPr>
          <t>tassativamente</t>
        </r>
        <r>
          <rPr>
            <sz val="9"/>
            <color rgb="FF000000"/>
            <rFont val="Tahoma"/>
            <family val="2"/>
          </rPr>
          <t xml:space="preserve"> entro lo spazio dato</t>
        </r>
      </text>
    </comment>
  </commentList>
</comments>
</file>

<file path=xl/sharedStrings.xml><?xml version="1.0" encoding="utf-8"?>
<sst xmlns="http://schemas.openxmlformats.org/spreadsheetml/2006/main" count="985" uniqueCount="725">
  <si>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</si>
  <si>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</si>
  <si>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</si>
  <si>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</si>
  <si>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</si>
  <si>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</si>
  <si>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</si>
  <si>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</si>
  <si>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</si>
  <si>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</si>
  <si>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</si>
  <si>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</si>
  <si>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</si>
  <si>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</si>
  <si>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</si>
  <si>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</si>
  <si>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</si>
  <si>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</si>
  <si>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</si>
  <si>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</si>
  <si>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</si>
  <si>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</si>
  <si>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</si>
  <si>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</si>
  <si>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</si>
  <si>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</si>
  <si>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</si>
  <si>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</si>
  <si>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</si>
  <si>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</si>
  <si>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</si>
  <si>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</si>
  <si>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</si>
  <si>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</si>
  <si>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</si>
  <si>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</si>
  <si>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</si>
  <si>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</si>
  <si>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</si>
  <si>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</si>
  <si>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</si>
  <si>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</si>
  <si>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</si>
  <si>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</si>
  <si>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</si>
  <si>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</si>
  <si>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</si>
  <si>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</si>
  <si>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</si>
  <si>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</si>
  <si>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</si>
  <si>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</si>
  <si>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</si>
  <si>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</si>
  <si>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</si>
  <si>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</si>
  <si>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</si>
  <si>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</si>
  <si>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</si>
  <si>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</si>
  <si>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</si>
  <si>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</si>
  <si>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</si>
  <si>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</si>
  <si>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</si>
  <si>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</si>
  <si>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</si>
  <si>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</si>
  <si>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</si>
  <si>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</si>
  <si>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</si>
  <si>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</si>
  <si>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</si>
  <si>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</si>
  <si>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</si>
  <si>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</si>
  <si>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</si>
  <si>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</si>
  <si>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</si>
  <si>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</si>
  <si>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</si>
  <si>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</si>
  <si>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</si>
  <si>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</si>
  <si>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</si>
  <si>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</si>
  <si>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</si>
  <si>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</si>
  <si>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</si>
  <si>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</si>
  <si>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</si>
  <si>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</si>
  <si>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</si>
  <si>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</si>
  <si>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</si>
  <si>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</si>
  <si>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</si>
  <si>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</si>
  <si>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</si>
  <si>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</si>
  <si>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</si>
  <si>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</si>
  <si>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</si>
  <si>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</si>
  <si>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</si>
  <si>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</si>
  <si>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</si>
  <si>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</si>
  <si>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</si>
  <si>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</si>
  <si>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</si>
  <si>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</si>
  <si>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</si>
  <si>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</si>
  <si>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</si>
  <si>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</si>
  <si>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</si>
  <si>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</si>
  <si>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</si>
  <si>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</si>
  <si>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</si>
  <si>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</si>
  <si>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</si>
  <si>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</si>
  <si>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</si>
  <si>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</si>
  <si>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</si>
  <si>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</si>
  <si>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</si>
  <si>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</si>
  <si>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</si>
  <si>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</si>
  <si>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</si>
  <si>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</si>
  <si>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</si>
  <si>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</si>
  <si>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</si>
  <si>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</si>
  <si>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</si>
  <si>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</si>
  <si>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</si>
  <si>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</si>
  <si>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</si>
  <si>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</si>
  <si>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</si>
  <si>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</si>
  <si>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</si>
  <si>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</si>
  <si>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</si>
  <si>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</si>
  <si>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</si>
  <si>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</si>
  <si>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</si>
  <si>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</si>
  <si>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</si>
  <si>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</si>
  <si>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</si>
  <si>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</si>
  <si>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</si>
  <si>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</si>
  <si>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</si>
  <si>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</si>
  <si>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</si>
  <si>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</si>
  <si>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</si>
  <si>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</si>
  <si>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</si>
  <si>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</si>
  <si>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</si>
  <si>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</si>
  <si>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</si>
  <si>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</si>
  <si>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</si>
  <si>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</si>
  <si>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</si>
  <si>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</si>
  <si>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</si>
  <si>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</si>
  <si>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</si>
  <si>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</si>
  <si>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</si>
  <si>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</si>
  <si>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</si>
  <si>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</si>
  <si>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</si>
  <si>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</si>
  <si>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</si>
  <si>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</si>
  <si>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</si>
  <si>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</si>
  <si>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</si>
  <si>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</si>
  <si>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</si>
  <si>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</si>
  <si>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</si>
  <si>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</si>
  <si>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</si>
  <si>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</si>
  <si>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</si>
  <si>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</si>
  <si>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</si>
  <si>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</si>
  <si>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</si>
  <si>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</si>
  <si>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</si>
  <si>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</si>
  <si>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</si>
  <si>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</si>
  <si>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</si>
  <si>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</si>
  <si>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</si>
  <si>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</si>
  <si>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</si>
  <si>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</si>
  <si>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</si>
  <si>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</si>
  <si>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</si>
  <si>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</si>
  <si>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</si>
  <si>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</si>
  <si>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</si>
  <si>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</si>
  <si>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</si>
  <si>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</si>
  <si>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</si>
  <si>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</si>
  <si>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</si>
  <si>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</si>
  <si>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</si>
  <si>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</si>
  <si>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</si>
  <si>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</si>
  <si>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</si>
  <si>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</si>
  <si>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</si>
  <si>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</si>
  <si>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</si>
  <si>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</si>
  <si>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</si>
  <si>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</si>
  <si>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</si>
  <si>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</si>
  <si>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</si>
  <si>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</si>
  <si>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</si>
  <si>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</si>
  <si>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</si>
  <si>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</si>
  <si>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</si>
  <si>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</si>
  <si>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</si>
  <si>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</si>
  <si>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</si>
  <si>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</si>
  <si>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</si>
  <si>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</si>
  <si>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</si>
  <si>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</si>
  <si>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</si>
  <si>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</si>
  <si>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</si>
  <si>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</si>
  <si>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</si>
  <si>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</si>
  <si>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</si>
  <si>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</si>
  <si>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</si>
  <si>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</si>
  <si>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</si>
  <si>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</si>
  <si>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</si>
  <si>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</si>
  <si>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</si>
  <si>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</si>
  <si>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</si>
  <si>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</si>
  <si>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</si>
  <si>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</si>
  <si>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</si>
  <si>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</si>
  <si>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</si>
  <si>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</si>
  <si>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</si>
  <si>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</si>
  <si>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</si>
  <si>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</si>
  <si>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</si>
  <si>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</si>
  <si>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</si>
  <si>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</si>
  <si>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</si>
  <si>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</si>
  <si>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</si>
  <si>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</si>
  <si>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</si>
  <si>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</si>
  <si>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</si>
  <si>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</si>
  <si>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</si>
  <si>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</si>
  <si>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</si>
  <si>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</si>
  <si>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</si>
  <si>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</si>
  <si>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</si>
  <si>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</si>
  <si>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</si>
  <si>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</si>
  <si>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</si>
  <si>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</si>
  <si>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</si>
  <si>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</si>
  <si>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</si>
  <si>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</si>
  <si>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</si>
  <si>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</si>
  <si>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</si>
  <si>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</si>
  <si>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</si>
  <si>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</si>
  <si>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</si>
  <si>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</si>
  <si>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</si>
  <si>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</si>
  <si>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</si>
  <si>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</si>
  <si>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</si>
  <si>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</si>
  <si>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</si>
  <si>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</si>
  <si>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</si>
  <si>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</si>
  <si>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</si>
  <si>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</si>
  <si>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</si>
  <si>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</si>
  <si>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</si>
  <si>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</si>
  <si>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</si>
  <si>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</si>
  <si>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</si>
  <si>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</si>
  <si>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</si>
  <si>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</si>
  <si>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</si>
  <si>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</si>
  <si>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</si>
  <si>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</si>
  <si>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</si>
  <si>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</si>
  <si>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</si>
  <si>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</si>
  <si>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</si>
  <si>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</si>
  <si>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</si>
  <si>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</si>
  <si>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</si>
  <si>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</si>
  <si>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</si>
  <si>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</si>
  <si>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</si>
  <si>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</si>
  <si>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</si>
  <si>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</si>
  <si>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</si>
  <si>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</si>
  <si>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</si>
  <si>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</si>
  <si>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</si>
  <si>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</si>
  <si>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</si>
  <si>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</si>
  <si>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</si>
  <si>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</si>
  <si>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</si>
  <si>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</si>
  <si>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</si>
  <si>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</si>
  <si>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</si>
  <si>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</si>
  <si>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</si>
  <si>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</si>
  <si>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</si>
  <si>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</si>
  <si>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</si>
  <si>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</si>
  <si>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</si>
  <si>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</si>
  <si>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</si>
  <si>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</si>
  <si>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</si>
  <si>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</si>
  <si>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</si>
  <si>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</si>
  <si>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</si>
  <si>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</si>
  <si>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</si>
  <si>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</si>
  <si>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</si>
  <si>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</si>
  <si>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</si>
  <si>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</si>
  <si>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</si>
  <si>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</si>
  <si>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</si>
  <si>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</si>
  <si>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</si>
  <si>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</si>
  <si>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</si>
  <si>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</si>
  <si>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</si>
  <si>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</si>
  <si>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</si>
  <si>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</si>
  <si>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</si>
  <si>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</si>
  <si>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</si>
  <si>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</si>
  <si>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</si>
  <si>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</si>
  <si>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</si>
  <si>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</si>
  <si>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</si>
  <si>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</si>
  <si>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</si>
  <si>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</si>
  <si>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</si>
  <si>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</si>
  <si>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</si>
  <si>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</si>
  <si>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</si>
  <si>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</si>
  <si>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</si>
  <si>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</si>
  <si>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</si>
  <si>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</si>
  <si>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</si>
  <si>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</si>
  <si>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</si>
  <si>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</si>
  <si>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</si>
  <si>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</si>
  <si>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</si>
  <si>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</si>
  <si>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</si>
  <si>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</si>
  <si>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</si>
  <si>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</si>
  <si>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</si>
  <si>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</si>
  <si>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</si>
  <si>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</si>
  <si>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</si>
  <si>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</si>
  <si>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</si>
  <si>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</si>
  <si>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</si>
  <si>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</si>
  <si>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</si>
  <si>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</si>
  <si>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</si>
  <si>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</si>
  <si>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</si>
  <si>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</si>
  <si>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</si>
  <si>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</si>
  <si>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</si>
  <si>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</si>
  <si>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</si>
  <si>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</si>
  <si>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</si>
  <si>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</si>
  <si>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</si>
  <si>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</si>
  <si>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</si>
  <si>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</si>
  <si>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</si>
  <si>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</si>
  <si>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</si>
  <si>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</si>
  <si>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</si>
  <si>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</si>
  <si>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</si>
  <si>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</si>
  <si>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</si>
  <si>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</si>
  <si>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</si>
  <si>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</si>
  <si>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</si>
  <si>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</si>
  <si>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</si>
  <si>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</si>
  <si>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</si>
  <si>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</si>
  <si>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</si>
  <si>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</si>
  <si>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</si>
  <si>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</si>
  <si>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</si>
  <si>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</si>
  <si>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</si>
  <si>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</si>
  <si>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</si>
  <si>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</si>
  <si>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</si>
  <si>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</si>
  <si>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</si>
  <si>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</si>
  <si>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</si>
  <si>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</si>
  <si>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</si>
  <si>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</si>
  <si>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</si>
  <si>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</si>
  <si>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</si>
  <si>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</si>
  <si>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</si>
  <si>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</si>
  <si>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</si>
  <si>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</si>
  <si>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</si>
  <si>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</si>
  <si>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</si>
  <si>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</si>
  <si>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</si>
  <si>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</si>
  <si>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</si>
  <si>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</si>
  <si>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</si>
  <si>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</si>
  <si>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</si>
  <si>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</si>
  <si>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</si>
  <si>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</si>
  <si>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</si>
  <si>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</si>
  <si>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</si>
  <si>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</si>
  <si>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</si>
  <si>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</si>
  <si>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</si>
  <si>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</si>
  <si>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</si>
  <si>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</si>
  <si>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</si>
  <si>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</si>
  <si>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</si>
  <si>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</si>
  <si>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</si>
  <si>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</si>
  <si>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</si>
  <si>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</si>
  <si>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</si>
  <si>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</si>
  <si>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</si>
  <si>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</si>
  <si>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</si>
  <si>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</si>
  <si>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</si>
  <si>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</si>
  <si>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</si>
  <si>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</si>
  <si>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</si>
  <si>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</si>
  <si>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</si>
  <si>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</si>
  <si>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</si>
  <si>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</si>
  <si>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</si>
  <si>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</si>
  <si>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</si>
  <si>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</si>
  <si>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</si>
  <si>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</si>
  <si>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</si>
  <si>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</si>
  <si>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</si>
  <si>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</si>
  <si>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</si>
  <si>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</si>
  <si>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</si>
  <si>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</si>
  <si>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</si>
  <si>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</si>
  <si>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</si>
  <si>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</si>
  <si>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</si>
  <si>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</si>
  <si>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</si>
  <si>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</si>
  <si>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</si>
  <si>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</si>
  <si>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</si>
  <si>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</si>
  <si>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</si>
  <si>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</si>
  <si>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</si>
  <si>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</si>
  <si>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</si>
  <si>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</si>
  <si>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</si>
  <si>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</si>
  <si>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</si>
  <si>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</si>
  <si>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</si>
  <si>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</si>
  <si>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</si>
  <si>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</si>
  <si>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</si>
  <si>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</si>
  <si>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</si>
  <si>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</si>
  <si>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</si>
  <si>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</si>
  <si>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</si>
  <si>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</si>
  <si>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</si>
  <si>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</si>
  <si>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</si>
  <si>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</si>
  <si>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</si>
  <si>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</si>
  <si>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</si>
  <si>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</si>
  <si>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</si>
  <si>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</si>
  <si>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</si>
  <si>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</si>
  <si>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</si>
  <si>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</si>
  <si>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</si>
  <si>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</si>
  <si>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</si>
  <si>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</si>
  <si>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</si>
  <si>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</si>
  <si>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</si>
  <si>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</si>
  <si>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</si>
  <si>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</si>
  <si>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</si>
  <si>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</si>
  <si>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</si>
  <si>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</si>
  <si>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</si>
  <si>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</si>
  <si>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</si>
  <si>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</si>
  <si>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</si>
  <si>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</si>
  <si>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</si>
  <si>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</si>
  <si>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</si>
  <si>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</si>
  <si>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</si>
  <si>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</si>
  <si>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</si>
  <si>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</si>
  <si>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</si>
  <si>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</si>
  <si>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</si>
  <si>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</si>
  <si>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</si>
  <si>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</si>
  <si>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</si>
  <si>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</si>
  <si>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</si>
  <si>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</si>
  <si>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</si>
  <si>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</si>
  <si>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</si>
  <si>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</si>
  <si>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</si>
  <si>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</si>
  <si>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</si>
  <si>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</si>
  <si>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</si>
  <si>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COMISSIONE EUROPEA</t>
  </si>
  <si>
    <t>ANDREA</t>
  </si>
  <si>
    <t>COMINI</t>
  </si>
  <si>
    <t>02351100181</t>
  </si>
  <si>
    <t>ITALIANO</t>
  </si>
  <si>
    <t>INGLESE</t>
  </si>
  <si>
    <t>CHIMICA</t>
  </si>
  <si>
    <t>1977</t>
  </si>
  <si>
    <t>Università degli Studi di Pavia</t>
  </si>
  <si>
    <t>Metaboliti secondari del Paxillus Involutus (Fries ex Batsch) e dell'Hypholoma Fasciculare (Hudson ex Fries) Quélet</t>
  </si>
  <si>
    <t>110/110 con lode</t>
  </si>
  <si>
    <t>AM Stabilizers Corporation</t>
  </si>
  <si>
    <t xml:space="preserve">VALPARAISO </t>
  </si>
  <si>
    <t>INDIANA - STATI UNITI</t>
  </si>
  <si>
    <t>Industria Chimica Produttrice di Additivi per Materie Plastiche</t>
  </si>
  <si>
    <t xml:space="preserve">Attività di consulenza come Business Development in Europa e rappresentante ufficiale nei Consorzi Europei ai fini delle registrazioni secondo il Regolamento REACH (Regolamento Europeo n° 1906/2006 concernente la registrazione, la valutazione, l'autorizzazione e la restrizione delle sostanze chimiche) delle sostanze di interesse. </t>
  </si>
  <si>
    <t>Baerlocher Italia S.p.A.</t>
  </si>
  <si>
    <t>Lodi</t>
  </si>
  <si>
    <t>Lo</t>
  </si>
  <si>
    <t>Responsabile e coordinatore per tutto il "gruppo Baerlocher" per le attività di R&amp;D dei seguenti settori applicativi: 1) Rigid Packaging, Film (Rigid Film; Bottles; Others Rigid PVC) 2) Calander &amp; Plastisol (Flooring, Calander, Plastisol; Others Calander)</t>
  </si>
  <si>
    <t>01/01/1981</t>
  </si>
  <si>
    <t>31/03/1989</t>
  </si>
  <si>
    <t>Proter S.p.A.</t>
  </si>
  <si>
    <t>Opera</t>
  </si>
  <si>
    <t>Mi</t>
  </si>
  <si>
    <t>Industria Farmaceutica</t>
  </si>
  <si>
    <t>Responsabile del Laboratorio di Chimica Terapeutica.</t>
  </si>
  <si>
    <t>Sviluppo e sintesi di nuove molecole con attività farmaceutica.</t>
  </si>
  <si>
    <t>16/03/2016</t>
  </si>
  <si>
    <t>Roma</t>
  </si>
  <si>
    <t>RM</t>
  </si>
  <si>
    <t>FNCF Federazione Nazionale degli Ordini dei Chimici e dei Fisici (ex CNC: Consiglio Nazionale dei Chimici)</t>
  </si>
  <si>
    <t>Organismo di rappresentanza istituzionale delle categorie professionali dei Chimici e dei Fisici</t>
  </si>
  <si>
    <t>Contrastare l'uso abusivo del titolo di Chimico e Fisico, Garantire alla comunità il posseso delle conoscenze e delle competenze riconosciute dalla legge da parte di Professionisti qualificati iscritti all'albo. Esprimere pareri su richiesta dei Ministeri, in merito a proposte di legge e regolamenti riguardanti la Professione.</t>
  </si>
  <si>
    <t>EASME EXECUTIVE AGENCY FOR SMALL &amp; MEDIUM-SIZED ENTERPRISES</t>
  </si>
  <si>
    <t>HORIZON 2020</t>
  </si>
  <si>
    <t>2018</t>
  </si>
  <si>
    <t>2017</t>
  </si>
  <si>
    <t>2016</t>
  </si>
  <si>
    <t>Supporto Tecnico/Scientifico per tutti gli sviluppi di nuovi prodotti da commercializzare in Europa. Rappresentante della Società in tutte le attività che riguardano il regolamento REACH.</t>
  </si>
  <si>
    <t xml:space="preserve">La laurea che ho conseguito in Chimica (vecchio ordinamento) con lode è specifica per affrontare e valutare le problematiche riguardanti la macro-area MA1 “TECNOLOGIE INDUSTRIALI ABILITANTI” nelle sue sotto-aree TIA4 “Materiali avanzati” e TI06 “Nanotecnologie”. 
La laurea in Chimica, completata con l’abilitazione professionale per l’esercizio della professione di Chimico, dimostra l’acquisizione di tutte le competenze necessarie per svolgere l’attività di esperto per la valutazione tecnica nei settori citati.   </t>
  </si>
  <si>
    <t xml:space="preserve">La mia attività professionale si è svolta nell’industria chimica, nel settore privato, nell’ambito della Ricerca e Sviluppo e nella strategia di introduzione nel mercato di nuovi materiali innovativi, con minore impatto sull’ambiente e sulla salute dell’uomo, compatibili con i nuovi Regolamenti Europei come ad esempio il Regolamento REACH (Regolamento Europeo n° 1907/2006). 
La macro-area MA1 “TECNOLOGIE INDUSTRIALI ABILITANTI”, nelle sue sotto-aree TIA4 “Materiali avanzati” e TI06 “Nanotecnologie”, è affine alle mie attività professionali EP1, EP2 e EP3 in quanto in quegli ambiti, se pur in Industrie differenti, ho avuto modo di ricercare e sviluppare nuove sostanze e nuove applicazioni per 30 anni. </t>
  </si>
  <si>
    <t xml:space="preserve">La laurea che ho conseguito in Chimica (vecchio ordinamento) con lode è specifica per affrontare e valutare le problematiche riguardanti la macro-area MA2 “ECOINDUSTRIA” nelle sue sotto-aree AE6 “Tecnologie e materiali del sistema dell’edilizia” e CV1 “Processi catalitici sostenibili per le applicazioni industriali (chimica sostenibile)”. 
La laurea in Chimica, completata con l’abilitazione professionale per l’esercizio della professione di Chimico, dimostra l’acquisizione di tutte le competenze necessarie per svolgere l’attività di esperto per la valutazione tecnica nei settori citati.  
</t>
  </si>
  <si>
    <t>La mia attività professionale si è svolta nell’industria chimica, nel settore privato, nell’ambito della Ricerca e Sviluppo e nella strategia di introduzione nel mercato di nuovi materiali innovativi, con minore impatto sull’ambiente e sulla salute dell’uomo, compatibili con i nuovi Regolamenti Europei come ad esempio il Regolamento REACH (Regolamento Europeo n° 1907/2006). La macro-area MA2 “ECOINDUSTRIA”, nelle sue sotto-aree AE6 “Tecnologie e materiali del sistema dell’edilizia” e CV1 “Processi catalitici sostenibili per le applicazioni industriali (chimica sostenibile)”, è affine alle mie attività professionali EP1, EP2 e EP3 in quanto in quegli ambiti, se pur in Industrie differenti, ho avuto modo di ricercare e sviluppare nuove sostanze e nuove applicazioni per 30 anni. 
In particolare, le mie attività professionali EP1 e EP2 hanno riguardato anche lo sviluppo di nuovi additivi per la lavorazione del PVC che è un materiale plastico largamente utilizzato nella sotto-area AE6 “Tecnologie e materiali del sistema dell’edilizia” in applicazioni quali ad esempio profili finestra, moquette, pavimentazioni, carte da parati, ecc. destinate all’edilizia.</t>
  </si>
  <si>
    <t>Membro della Federazione Nazionale e Osservatore Permanente presso il RAC (Comitato per la valutazione dei rischi) dell'ECHA (European Chemical Agency) quale rappresentante dell' EuChemS (European Chemical Society).</t>
  </si>
  <si>
    <t xml:space="preserve">Direttore dei Laboratori, Ricerca e Sviluppo, Qualità.                                                                                        Brevetti Pubblicati:                                                                                                                                                      1) Brevetto WO 2005/118600 riguardante la fabbricazione di stabilizzanti di Metil Stagno. Il brevetto è stato regionalizzato in vari paesi Europei e extra EU. Il processo è stato validato a livello di impianto pilota (150 l) e successivamente realizzata la sua ingegnerizzazione con la collaborazione di un ufficio di ingegneria di Milano.
2) Brevetto WO 2006/066947, riguardante stabilizzanti per flooring HMF (Heavy Metal Free). Anch’esso regionalizzato in Europa e in paesi extra EU.
</t>
  </si>
  <si>
    <t>1950</t>
  </si>
  <si>
    <t>Pavia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</si>
</sst>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
      <sz val="9"/>
      <color rgb="FF000000"/>
      <name val="Tahoma"/>
      <family val="2"/>
    </font>
    <font>
      <b/>
      <sz val="9"/>
      <color rgb="FF000000"/>
      <name val="Tahoma"/>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2">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lignment vertical="center"/>
    </xf>
    <xf numFmtId="49" fontId="3" fillId="0" borderId="0" xfId="0" applyNumberFormat="1" applyFont="1" applyAlignment="1">
      <alignment vertical="center"/>
    </xf>
    <xf numFmtId="49" fontId="1" fillId="2" borderId="0" xfId="0" applyNumberFormat="1" applyFont="1" applyFill="1" applyAlignment="1">
      <alignment vertical="center"/>
    </xf>
    <xf numFmtId="49" fontId="1" fillId="3" borderId="0" xfId="0" applyNumberFormat="1" applyFont="1" applyFill="1" applyAlignment="1">
      <alignment vertical="center"/>
    </xf>
    <xf numFmtId="49" fontId="1" fillId="4" borderId="0" xfId="0" applyNumberFormat="1" applyFont="1" applyFill="1" applyAlignment="1">
      <alignment vertical="center"/>
    </xf>
    <xf numFmtId="49" fontId="5" fillId="0" borderId="0" xfId="0" applyNumberFormat="1" applyFont="1" applyAlignment="1">
      <alignment horizontal="center" vertical="center"/>
    </xf>
    <xf numFmtId="49" fontId="1" fillId="4" borderId="1" xfId="0" applyNumberFormat="1" applyFont="1" applyFill="1" applyBorder="1" applyAlignment="1">
      <alignment vertical="center"/>
    </xf>
    <xf numFmtId="0" fontId="5" fillId="0" borderId="0" xfId="0" applyFont="1" applyAlignment="1">
      <alignment horizontal="center" vertical="center"/>
    </xf>
    <xf numFmtId="0" fontId="1" fillId="2" borderId="1" xfId="0" applyFont="1" applyFill="1" applyBorder="1" applyAlignment="1" applyProtection="1">
      <alignment vertical="top" wrapText="1"/>
      <protection locked="0"/>
    </xf>
    <xf numFmtId="0" fontId="1" fillId="3" borderId="1" xfId="0" applyFont="1" applyFill="1" applyBorder="1" applyAlignment="1" applyProtection="1">
      <alignment vertical="top" wrapText="1"/>
      <protection locked="0"/>
    </xf>
    <xf numFmtId="49" fontId="5" fillId="0" borderId="0" xfId="0" applyNumberFormat="1" applyFont="1" applyAlignment="1">
      <alignment horizontal="center" vertical="top"/>
    </xf>
    <xf numFmtId="49" fontId="1" fillId="0" borderId="0" xfId="0" applyNumberFormat="1" applyFont="1" applyAlignment="1">
      <alignment vertical="top"/>
    </xf>
    <xf numFmtId="49" fontId="3" fillId="0" borderId="0" xfId="0" applyNumberFormat="1" applyFont="1" applyAlignment="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Alignment="1">
      <alignment vertical="top" wrapText="1"/>
    </xf>
    <xf numFmtId="0" fontId="1" fillId="0" borderId="0" xfId="0" applyFont="1" applyAlignment="1">
      <alignment vertical="top"/>
    </xf>
    <xf numFmtId="49" fontId="8" fillId="0" borderId="0" xfId="0" applyNumberFormat="1" applyFont="1" applyAlignment="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0" fontId="1" fillId="0" borderId="0" xfId="0" applyFont="1" applyAlignment="1" applyProtection="1">
      <alignment vertical="center"/>
      <protection locked="0"/>
    </xf>
    <xf numFmtId="49" fontId="2" fillId="5" borderId="0" xfId="0" applyNumberFormat="1" applyFont="1" applyFill="1" applyAlignment="1">
      <alignment vertical="center"/>
    </xf>
    <xf numFmtId="0" fontId="8" fillId="0" borderId="0" xfId="0" applyFont="1" applyAlignment="1">
      <alignment horizontal="justify" vertical="center" wrapText="1"/>
    </xf>
    <xf numFmtId="0" fontId="9" fillId="0" borderId="0" xfId="0" applyFont="1" applyAlignment="1">
      <alignment vertical="center"/>
    </xf>
    <xf numFmtId="49" fontId="9" fillId="0" borderId="0" xfId="0" applyNumberFormat="1" applyFont="1" applyAlignment="1">
      <alignment vertical="center"/>
    </xf>
    <xf numFmtId="0" fontId="8" fillId="0" borderId="0" xfId="0" applyFont="1" applyAlignment="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1"/>
  <sheetViews>
    <sheetView tabSelected="1" topLeftCell="A21" zoomScaleNormal="100" workbookViewId="0">
      <selection activeCell="G27" sqref="G27"/>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
        <v>115</v>
      </c>
    </row>
    <row r="2" spans="1:4" ht="15" customHeight="1" x14ac:dyDescent="0.35">
      <c r="A2" s="10"/>
      <c r="B2" s="5"/>
      <c r="C2" s="5"/>
      <c r="D2" s="7" t="s">
        <v>116</v>
      </c>
    </row>
    <row r="3" spans="1:4" ht="15" customHeight="1" x14ac:dyDescent="0.35">
      <c r="A3" s="10"/>
      <c r="B3" s="5"/>
      <c r="C3" s="5"/>
      <c r="D3" s="8" t="s">
        <v>184</v>
      </c>
    </row>
    <row r="4" spans="1:4" ht="15" customHeight="1" x14ac:dyDescent="0.35">
      <c r="A4" s="10"/>
      <c r="B4" s="5"/>
      <c r="C4" s="5"/>
      <c r="D4" s="9" t="s">
        <v>117</v>
      </c>
    </row>
    <row r="5" spans="1:4" ht="15" customHeight="1" x14ac:dyDescent="0.35">
      <c r="A5" s="10"/>
      <c r="B5" s="5"/>
      <c r="C5" s="5"/>
      <c r="D5" s="5"/>
    </row>
    <row r="6" spans="1:4" ht="16.5" x14ac:dyDescent="0.35">
      <c r="A6" s="10"/>
      <c r="B6" s="5"/>
      <c r="C6" s="29" t="s">
        <v>207</v>
      </c>
      <c r="D6" s="29"/>
    </row>
    <row r="7" spans="1:4" ht="15" customHeight="1" x14ac:dyDescent="0.35">
      <c r="A7" s="10" t="s">
        <v>104</v>
      </c>
      <c r="B7" s="5"/>
      <c r="C7" s="6" t="s">
        <v>105</v>
      </c>
      <c r="D7" s="11" t="str">
        <f>nome&amp;" "&amp;cognome&amp;"; "&amp;codice_fiscale</f>
        <v xml:space="preserve">ANDREA COMINI; </v>
      </c>
    </row>
    <row r="8" spans="1:4" ht="15" customHeight="1" x14ac:dyDescent="0.35">
      <c r="A8" s="10"/>
      <c r="B8" s="5"/>
      <c r="C8" s="5"/>
      <c r="D8" s="5"/>
    </row>
    <row r="9" spans="1:4" ht="20" x14ac:dyDescent="0.35">
      <c r="A9" s="10"/>
      <c r="B9" s="5"/>
      <c r="C9" s="27" t="s">
        <v>172</v>
      </c>
      <c r="D9" s="27"/>
    </row>
    <row r="10" spans="1:4" ht="15" customHeight="1" x14ac:dyDescent="0.35">
      <c r="A10" s="10"/>
      <c r="B10" s="5"/>
      <c r="C10" s="5"/>
      <c r="D10" s="5"/>
    </row>
    <row r="11" spans="1:4" ht="15" customHeight="1" x14ac:dyDescent="0.35">
      <c r="A11" s="10" t="s">
        <v>91</v>
      </c>
      <c r="B11" s="5"/>
      <c r="C11" s="6" t="s">
        <v>60</v>
      </c>
      <c r="D11" s="3" t="s">
        <v>678</v>
      </c>
    </row>
    <row r="12" spans="1:4" ht="15" customHeight="1" x14ac:dyDescent="0.35">
      <c r="A12" s="10" t="s">
        <v>92</v>
      </c>
      <c r="B12" s="5"/>
      <c r="C12" s="6" t="s">
        <v>61</v>
      </c>
      <c r="D12" s="3" t="s">
        <v>679</v>
      </c>
    </row>
    <row r="13" spans="1:4" ht="15" customHeight="1" x14ac:dyDescent="0.35">
      <c r="A13" s="10" t="s">
        <v>93</v>
      </c>
      <c r="B13" s="5"/>
      <c r="C13" s="6" t="s">
        <v>112</v>
      </c>
      <c r="D13" s="3"/>
    </row>
    <row r="14" spans="1:4" ht="15" customHeight="1" x14ac:dyDescent="0.35">
      <c r="A14" s="10"/>
      <c r="B14" s="5"/>
      <c r="C14" s="5"/>
      <c r="D14" s="5"/>
    </row>
    <row r="15" spans="1:4" ht="15" customHeight="1" x14ac:dyDescent="0.35">
      <c r="A15" s="10" t="s">
        <v>94</v>
      </c>
      <c r="B15" s="5"/>
      <c r="C15" s="6" t="s">
        <v>62</v>
      </c>
      <c r="D15" s="3"/>
    </row>
    <row r="16" spans="1:4" ht="15" customHeight="1" x14ac:dyDescent="0.35">
      <c r="A16" s="10" t="s">
        <v>95</v>
      </c>
      <c r="B16" s="5"/>
      <c r="C16" s="6" t="s">
        <v>63</v>
      </c>
      <c r="D16" s="3" t="s">
        <v>724</v>
      </c>
    </row>
    <row r="17" spans="1:4" ht="15" customHeight="1" x14ac:dyDescent="0.35">
      <c r="A17" s="10" t="s">
        <v>96</v>
      </c>
      <c r="B17" s="5"/>
      <c r="C17" s="6" t="s">
        <v>100</v>
      </c>
      <c r="D17" s="3"/>
    </row>
    <row r="18" spans="1:4" ht="15" customHeight="1" x14ac:dyDescent="0.35">
      <c r="A18" s="10" t="s">
        <v>97</v>
      </c>
      <c r="B18" s="5"/>
      <c r="C18" s="6" t="s">
        <v>101</v>
      </c>
      <c r="D18" s="3" t="s">
        <v>723</v>
      </c>
    </row>
    <row r="19" spans="1:4" ht="15" customHeight="1" x14ac:dyDescent="0.35">
      <c r="A19" s="10"/>
      <c r="B19" s="5"/>
      <c r="C19" s="5"/>
      <c r="D19" s="5"/>
    </row>
    <row r="20" spans="1:4" ht="15" customHeight="1" x14ac:dyDescent="0.35">
      <c r="A20" s="10" t="s">
        <v>98</v>
      </c>
      <c r="B20" s="5"/>
      <c r="C20" s="6" t="s">
        <v>66</v>
      </c>
      <c r="D20" s="3"/>
    </row>
    <row r="21" spans="1:4" ht="15" customHeight="1" x14ac:dyDescent="0.35">
      <c r="A21" s="10" t="s">
        <v>99</v>
      </c>
      <c r="B21" s="5"/>
      <c r="C21" s="6" t="s">
        <v>64</v>
      </c>
      <c r="D21" s="3"/>
    </row>
    <row r="22" spans="1:4" ht="15" customHeight="1" x14ac:dyDescent="0.35">
      <c r="A22" s="10" t="s">
        <v>77</v>
      </c>
      <c r="B22" s="5"/>
      <c r="C22" s="6" t="s">
        <v>65</v>
      </c>
      <c r="D22" s="3"/>
    </row>
    <row r="23" spans="1:4" ht="15" customHeight="1" x14ac:dyDescent="0.35">
      <c r="A23" s="10" t="s">
        <v>78</v>
      </c>
      <c r="B23" s="5"/>
      <c r="C23" s="6" t="s">
        <v>102</v>
      </c>
      <c r="D23" s="3"/>
    </row>
    <row r="24" spans="1:4" ht="15" customHeight="1" x14ac:dyDescent="0.35">
      <c r="A24" s="10"/>
      <c r="B24" s="5"/>
      <c r="C24" s="5"/>
      <c r="D24" s="5"/>
    </row>
    <row r="25" spans="1:4" ht="15" customHeight="1" x14ac:dyDescent="0.35">
      <c r="A25" s="10" t="s">
        <v>79</v>
      </c>
      <c r="B25" s="5"/>
      <c r="C25" s="6" t="s">
        <v>67</v>
      </c>
      <c r="D25" s="4"/>
    </row>
    <row r="26" spans="1:4" ht="15" customHeight="1" x14ac:dyDescent="0.35">
      <c r="A26" s="10" t="s">
        <v>80</v>
      </c>
      <c r="B26" s="5"/>
      <c r="C26" s="6" t="s">
        <v>68</v>
      </c>
      <c r="D26" s="4"/>
    </row>
    <row r="27" spans="1:4" ht="15" customHeight="1" x14ac:dyDescent="0.35">
      <c r="A27" s="10" t="s">
        <v>81</v>
      </c>
      <c r="B27" s="5"/>
      <c r="C27" s="6" t="s">
        <v>69</v>
      </c>
      <c r="D27" s="4"/>
    </row>
    <row r="28" spans="1:4" ht="15" customHeight="1" x14ac:dyDescent="0.35">
      <c r="A28" s="10" t="s">
        <v>82</v>
      </c>
      <c r="B28" s="5"/>
      <c r="C28" s="6" t="s">
        <v>103</v>
      </c>
      <c r="D28" s="4"/>
    </row>
    <row r="29" spans="1:4" ht="15" customHeight="1" x14ac:dyDescent="0.35">
      <c r="A29" s="10"/>
      <c r="B29" s="5"/>
      <c r="C29" s="5"/>
      <c r="D29" s="5"/>
    </row>
    <row r="30" spans="1:4" ht="15" customHeight="1" x14ac:dyDescent="0.35">
      <c r="A30" s="10" t="s">
        <v>83</v>
      </c>
      <c r="B30" s="5"/>
      <c r="C30" s="6" t="s">
        <v>185</v>
      </c>
      <c r="D30" s="3"/>
    </row>
    <row r="31" spans="1:4" ht="15" customHeight="1" x14ac:dyDescent="0.35">
      <c r="A31" s="10" t="s">
        <v>84</v>
      </c>
      <c r="B31" s="5"/>
      <c r="C31" s="6" t="s">
        <v>670</v>
      </c>
      <c r="D31" s="3" t="s">
        <v>680</v>
      </c>
    </row>
    <row r="32" spans="1:4" ht="15" customHeight="1" x14ac:dyDescent="0.35">
      <c r="A32" s="10" t="s">
        <v>85</v>
      </c>
      <c r="B32" s="5"/>
      <c r="C32" s="6" t="s">
        <v>671</v>
      </c>
      <c r="D32" s="4"/>
    </row>
    <row r="33" spans="1:4" ht="15" customHeight="1" x14ac:dyDescent="0.35">
      <c r="A33" s="10"/>
      <c r="B33" s="5"/>
      <c r="C33" s="5"/>
      <c r="D33" s="5"/>
    </row>
    <row r="34" spans="1:4" ht="15" customHeight="1" x14ac:dyDescent="0.35">
      <c r="A34" s="10" t="s">
        <v>86</v>
      </c>
      <c r="B34" s="5"/>
      <c r="C34" s="6" t="s">
        <v>71</v>
      </c>
      <c r="D34" s="3"/>
    </row>
    <row r="35" spans="1:4" ht="15" customHeight="1" x14ac:dyDescent="0.35">
      <c r="A35" s="10" t="s">
        <v>87</v>
      </c>
      <c r="B35" s="5"/>
      <c r="C35" s="6" t="s">
        <v>72</v>
      </c>
      <c r="D35" s="3"/>
    </row>
    <row r="36" spans="1:4" ht="15" customHeight="1" x14ac:dyDescent="0.35">
      <c r="A36" s="10" t="s">
        <v>88</v>
      </c>
      <c r="B36" s="5"/>
      <c r="C36" s="6" t="s">
        <v>73</v>
      </c>
      <c r="D36" s="4"/>
    </row>
    <row r="37" spans="1:4" ht="15" customHeight="1" x14ac:dyDescent="0.35">
      <c r="A37" s="10" t="s">
        <v>89</v>
      </c>
      <c r="B37" s="5"/>
      <c r="C37" s="6" t="s">
        <v>74</v>
      </c>
      <c r="D37" s="3"/>
    </row>
    <row r="38" spans="1:4" ht="15" customHeight="1" x14ac:dyDescent="0.35">
      <c r="A38" s="10" t="s">
        <v>90</v>
      </c>
      <c r="B38" s="5"/>
      <c r="C38" s="6" t="s">
        <v>75</v>
      </c>
      <c r="D38" s="3"/>
    </row>
    <row r="39" spans="1:4" ht="15" customHeight="1" x14ac:dyDescent="0.35">
      <c r="A39" s="10"/>
      <c r="B39" s="5"/>
      <c r="C39" s="5"/>
      <c r="D39" s="5"/>
    </row>
    <row r="40" spans="1:4" ht="20" x14ac:dyDescent="0.35">
      <c r="A40" s="10"/>
      <c r="B40" s="5"/>
      <c r="C40" s="27" t="s">
        <v>173</v>
      </c>
      <c r="D40" s="27"/>
    </row>
    <row r="41" spans="1:4" ht="15" customHeight="1" x14ac:dyDescent="0.35">
      <c r="A41" s="10"/>
      <c r="B41" s="5"/>
      <c r="C41" s="5"/>
      <c r="D41" s="5"/>
    </row>
    <row r="42" spans="1:4" ht="15" customHeight="1" x14ac:dyDescent="0.35">
      <c r="A42" s="10" t="s">
        <v>106</v>
      </c>
      <c r="B42" s="5"/>
      <c r="C42" s="6" t="s">
        <v>124</v>
      </c>
      <c r="D42" s="3" t="s">
        <v>681</v>
      </c>
    </row>
    <row r="43" spans="1:4" ht="15" customHeight="1" x14ac:dyDescent="0.35">
      <c r="A43" s="10" t="s">
        <v>107</v>
      </c>
      <c r="B43" s="5"/>
      <c r="C43" s="6" t="s">
        <v>126</v>
      </c>
      <c r="D43" s="4" t="s">
        <v>682</v>
      </c>
    </row>
    <row r="44" spans="1:4" ht="15" customHeight="1" x14ac:dyDescent="0.35">
      <c r="A44" s="10" t="s">
        <v>108</v>
      </c>
      <c r="B44" s="5"/>
      <c r="C44" s="6" t="s">
        <v>127</v>
      </c>
      <c r="D44" s="4" t="s">
        <v>321</v>
      </c>
    </row>
    <row r="45" spans="1:4" ht="15" customHeight="1" x14ac:dyDescent="0.35">
      <c r="A45" s="10" t="s">
        <v>109</v>
      </c>
      <c r="B45" s="5"/>
      <c r="C45" s="6" t="s">
        <v>128</v>
      </c>
      <c r="D45" s="4"/>
    </row>
    <row r="46" spans="1:4" ht="15" customHeight="1" x14ac:dyDescent="0.35">
      <c r="A46" s="10" t="s">
        <v>110</v>
      </c>
      <c r="B46" s="5"/>
      <c r="C46" s="6" t="s">
        <v>129</v>
      </c>
      <c r="D46" s="4"/>
    </row>
    <row r="47" spans="1:4" ht="15" customHeight="1" x14ac:dyDescent="0.35">
      <c r="A47" s="10" t="s">
        <v>111</v>
      </c>
      <c r="B47" s="5"/>
      <c r="C47" s="6" t="s">
        <v>130</v>
      </c>
      <c r="D47" s="4"/>
    </row>
    <row r="48" spans="1:4" ht="15" customHeight="1" x14ac:dyDescent="0.35">
      <c r="A48" s="10" t="s">
        <v>132</v>
      </c>
      <c r="B48" s="5"/>
      <c r="C48" s="6" t="s">
        <v>131</v>
      </c>
      <c r="D48" s="4"/>
    </row>
    <row r="49" spans="1:4" ht="15" customHeight="1" x14ac:dyDescent="0.35">
      <c r="A49" s="10"/>
      <c r="B49" s="5"/>
      <c r="C49" s="5"/>
      <c r="D49" s="5"/>
    </row>
    <row r="50" spans="1:4" ht="20" x14ac:dyDescent="0.35">
      <c r="A50" s="10"/>
      <c r="B50" s="5"/>
      <c r="C50" s="27" t="s">
        <v>174</v>
      </c>
      <c r="D50" s="27"/>
    </row>
    <row r="51" spans="1:4" ht="30" customHeight="1" x14ac:dyDescent="0.35">
      <c r="A51" s="10"/>
      <c r="B51" s="5"/>
      <c r="C51" s="28" t="s">
        <v>359</v>
      </c>
      <c r="D51" s="28"/>
    </row>
    <row r="52" spans="1:4" ht="15" customHeight="1" x14ac:dyDescent="0.35">
      <c r="A52" s="10"/>
      <c r="B52" s="5"/>
      <c r="C52" s="5"/>
      <c r="D52" s="5"/>
    </row>
    <row r="53" spans="1:4" ht="15" customHeight="1" x14ac:dyDescent="0.35">
      <c r="A53" s="10" t="s">
        <v>133</v>
      </c>
      <c r="B53" s="5"/>
      <c r="C53" s="6" t="s">
        <v>353</v>
      </c>
      <c r="D53" s="3" t="s">
        <v>59</v>
      </c>
    </row>
    <row r="54" spans="1:4" ht="15" customHeight="1" x14ac:dyDescent="0.35">
      <c r="A54" s="10" t="s">
        <v>134</v>
      </c>
      <c r="B54" s="5"/>
      <c r="C54" s="6" t="s">
        <v>355</v>
      </c>
      <c r="D54" s="4" t="s">
        <v>46</v>
      </c>
    </row>
    <row r="55" spans="1:4" ht="15" customHeight="1" x14ac:dyDescent="0.35">
      <c r="A55" s="10" t="s">
        <v>135</v>
      </c>
      <c r="B55" s="5"/>
      <c r="C55" s="6" t="s">
        <v>356</v>
      </c>
      <c r="D55" s="4" t="s">
        <v>48</v>
      </c>
    </row>
    <row r="56" spans="1:4" ht="15" customHeight="1" x14ac:dyDescent="0.35">
      <c r="A56" s="10" t="s">
        <v>136</v>
      </c>
      <c r="B56" s="5"/>
      <c r="C56" s="6" t="s">
        <v>474</v>
      </c>
      <c r="D56" s="4"/>
    </row>
    <row r="57" spans="1:4" ht="15" customHeight="1" x14ac:dyDescent="0.35">
      <c r="A57" s="10"/>
      <c r="B57" s="5"/>
      <c r="C57" s="5"/>
      <c r="D57" s="5"/>
    </row>
    <row r="58" spans="1:4" ht="15" customHeight="1" x14ac:dyDescent="0.35">
      <c r="A58" s="10" t="s">
        <v>137</v>
      </c>
      <c r="B58" s="5"/>
      <c r="C58" s="6" t="s">
        <v>354</v>
      </c>
      <c r="D58" s="3" t="s">
        <v>53</v>
      </c>
    </row>
    <row r="59" spans="1:4" ht="15" customHeight="1" x14ac:dyDescent="0.35">
      <c r="A59" s="10" t="s">
        <v>138</v>
      </c>
      <c r="B59" s="5"/>
      <c r="C59" s="6" t="s">
        <v>357</v>
      </c>
      <c r="D59" s="4" t="s">
        <v>14</v>
      </c>
    </row>
    <row r="60" spans="1:4" ht="15" customHeight="1" x14ac:dyDescent="0.35">
      <c r="A60" s="10" t="s">
        <v>472</v>
      </c>
      <c r="B60" s="5"/>
      <c r="C60" s="6" t="s">
        <v>358</v>
      </c>
      <c r="D60" s="4" t="s">
        <v>653</v>
      </c>
    </row>
    <row r="61" spans="1:4" ht="15" customHeight="1" x14ac:dyDescent="0.35">
      <c r="A61" s="10" t="s">
        <v>473</v>
      </c>
      <c r="C61" s="6" t="s">
        <v>475</v>
      </c>
      <c r="D61" s="4"/>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xr:uid="{00000000-0002-0000-0000-000000000000}">
      <formula1>elenco_sesso</formula1>
    </dataValidation>
    <dataValidation type="list" allowBlank="1" showInputMessage="1" showErrorMessage="1" sqref="D44 D46 D48" xr:uid="{00000000-0002-0000-0000-000001000000}">
      <formula1>elenco_lingue</formula1>
    </dataValidation>
    <dataValidation type="list" allowBlank="1" showInputMessage="1" showErrorMessage="1" sqref="D59:D61" xr:uid="{00000000-0002-0000-0000-000002000000}">
      <formula1>INDIRECT(spec_secondaria)</formula1>
    </dataValidation>
    <dataValidation type="list" allowBlank="1" showInputMessage="1" showErrorMessage="1" sqref="D58 D53" xr:uid="{00000000-0002-0000-0000-000003000000}">
      <formula1>Macroaree</formula1>
    </dataValidation>
    <dataValidation type="list" allowBlank="1" showInputMessage="1" showErrorMessage="1" sqref="D54:D56" xr:uid="{00000000-0002-0000-0000-000004000000}">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fitToHeight="0" orientation="landscape"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50"/>
  <sheetViews>
    <sheetView zoomScaleNormal="100" workbookViewId="0">
      <selection activeCell="D53" sqref="D53"/>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208</v>
      </c>
      <c r="D6" s="30"/>
    </row>
    <row r="7" spans="1:4" ht="15" customHeight="1" x14ac:dyDescent="0.35">
      <c r="A7" s="10" t="s">
        <v>119</v>
      </c>
      <c r="B7" s="5"/>
      <c r="C7" s="6" t="s">
        <v>105</v>
      </c>
      <c r="D7" s="11" t="str">
        <f>candidatura</f>
        <v xml:space="preserve">ANDREA COMINI; </v>
      </c>
    </row>
    <row r="8" spans="1:4" ht="15" customHeight="1" x14ac:dyDescent="0.35">
      <c r="A8" s="10"/>
      <c r="B8" s="5"/>
      <c r="C8" s="5"/>
      <c r="D8" s="5"/>
    </row>
    <row r="9" spans="1:4" ht="20" x14ac:dyDescent="0.35">
      <c r="A9" s="10"/>
      <c r="B9" s="5"/>
      <c r="C9" s="27" t="s">
        <v>175</v>
      </c>
      <c r="D9" s="27"/>
    </row>
    <row r="10" spans="1:4" ht="15" customHeight="1" x14ac:dyDescent="0.35">
      <c r="A10" s="10"/>
      <c r="B10" s="5"/>
      <c r="C10" s="5"/>
      <c r="D10" s="5"/>
    </row>
    <row r="11" spans="1:4" ht="15" customHeight="1" x14ac:dyDescent="0.35">
      <c r="A11" s="10" t="s">
        <v>142</v>
      </c>
      <c r="B11" s="5"/>
      <c r="C11" s="6" t="s">
        <v>426</v>
      </c>
      <c r="D11" s="3" t="s">
        <v>140</v>
      </c>
    </row>
    <row r="12" spans="1:4" ht="15" customHeight="1" x14ac:dyDescent="0.35">
      <c r="A12" s="10" t="s">
        <v>147</v>
      </c>
      <c r="B12" s="5"/>
      <c r="C12" s="6" t="s">
        <v>427</v>
      </c>
      <c r="D12" s="3" t="s">
        <v>683</v>
      </c>
    </row>
    <row r="13" spans="1:4" ht="15" customHeight="1" x14ac:dyDescent="0.35">
      <c r="A13" s="10" t="s">
        <v>148</v>
      </c>
      <c r="B13" s="5"/>
      <c r="C13" s="6" t="s">
        <v>143</v>
      </c>
      <c r="D13" s="3" t="s">
        <v>684</v>
      </c>
    </row>
    <row r="14" spans="1:4" ht="15" customHeight="1" x14ac:dyDescent="0.35">
      <c r="A14" s="10" t="s">
        <v>149</v>
      </c>
      <c r="B14" s="5"/>
      <c r="C14" s="6" t="s">
        <v>144</v>
      </c>
      <c r="D14" s="3" t="s">
        <v>685</v>
      </c>
    </row>
    <row r="15" spans="1:4" ht="45" customHeight="1" x14ac:dyDescent="0.35">
      <c r="A15" s="15" t="s">
        <v>150</v>
      </c>
      <c r="B15" s="5"/>
      <c r="C15" s="17" t="s">
        <v>145</v>
      </c>
      <c r="D15" s="13" t="s">
        <v>686</v>
      </c>
    </row>
    <row r="16" spans="1:4" ht="15" customHeight="1" x14ac:dyDescent="0.35">
      <c r="A16" s="10" t="s">
        <v>151</v>
      </c>
      <c r="B16" s="5"/>
      <c r="C16" s="6" t="s">
        <v>146</v>
      </c>
      <c r="D16" s="3" t="s">
        <v>687</v>
      </c>
    </row>
    <row r="17" spans="1:4" ht="15" customHeight="1" x14ac:dyDescent="0.35">
      <c r="A17" s="10"/>
      <c r="B17" s="5"/>
      <c r="C17" s="22" t="s">
        <v>183</v>
      </c>
      <c r="D17" s="5"/>
    </row>
    <row r="18" spans="1:4" ht="15" customHeight="1" x14ac:dyDescent="0.35">
      <c r="A18" s="10" t="s">
        <v>152</v>
      </c>
      <c r="B18" s="5"/>
      <c r="C18" s="6" t="s">
        <v>500</v>
      </c>
      <c r="D18" s="4"/>
    </row>
    <row r="19" spans="1:4" ht="15" customHeight="1" x14ac:dyDescent="0.35">
      <c r="A19" s="10" t="s">
        <v>153</v>
      </c>
      <c r="B19" s="5"/>
      <c r="C19" s="6" t="s">
        <v>143</v>
      </c>
      <c r="D19" s="4"/>
    </row>
    <row r="20" spans="1:4" ht="15" customHeight="1" x14ac:dyDescent="0.35">
      <c r="A20" s="10" t="s">
        <v>154</v>
      </c>
      <c r="B20" s="5"/>
      <c r="C20" s="6" t="s">
        <v>144</v>
      </c>
      <c r="D20" s="4"/>
    </row>
    <row r="21" spans="1:4" ht="45" customHeight="1" x14ac:dyDescent="0.35">
      <c r="A21" s="15" t="s">
        <v>155</v>
      </c>
      <c r="B21" s="5"/>
      <c r="C21" s="17" t="s">
        <v>145</v>
      </c>
      <c r="D21" s="14"/>
    </row>
    <row r="22" spans="1:4" ht="15" customHeight="1" x14ac:dyDescent="0.35">
      <c r="A22" s="10"/>
      <c r="B22" s="5"/>
      <c r="C22" s="5"/>
      <c r="D22" s="5"/>
    </row>
    <row r="23" spans="1:4" ht="15" customHeight="1" x14ac:dyDescent="0.35">
      <c r="A23" s="10" t="s">
        <v>156</v>
      </c>
      <c r="B23" s="5"/>
      <c r="C23" s="6" t="s">
        <v>426</v>
      </c>
      <c r="D23" s="4"/>
    </row>
    <row r="24" spans="1:4" ht="15" customHeight="1" x14ac:dyDescent="0.35">
      <c r="A24" s="10" t="s">
        <v>157</v>
      </c>
      <c r="B24" s="5"/>
      <c r="C24" s="6" t="s">
        <v>428</v>
      </c>
      <c r="D24" s="4"/>
    </row>
    <row r="25" spans="1:4" ht="15" customHeight="1" x14ac:dyDescent="0.35">
      <c r="A25" s="10" t="s">
        <v>158</v>
      </c>
      <c r="B25" s="5"/>
      <c r="C25" s="6" t="s">
        <v>143</v>
      </c>
      <c r="D25" s="4"/>
    </row>
    <row r="26" spans="1:4" ht="15" customHeight="1" x14ac:dyDescent="0.35">
      <c r="A26" s="10" t="s">
        <v>159</v>
      </c>
      <c r="B26" s="5"/>
      <c r="C26" s="6" t="s">
        <v>144</v>
      </c>
      <c r="D26" s="4"/>
    </row>
    <row r="27" spans="1:4" ht="45" customHeight="1" x14ac:dyDescent="0.35">
      <c r="A27" s="15" t="s">
        <v>160</v>
      </c>
      <c r="B27" s="5"/>
      <c r="C27" s="17" t="s">
        <v>145</v>
      </c>
      <c r="D27" s="14"/>
    </row>
    <row r="28" spans="1:4" ht="15" customHeight="1" x14ac:dyDescent="0.35">
      <c r="A28" s="10" t="s">
        <v>161</v>
      </c>
      <c r="B28" s="5"/>
      <c r="C28" s="6" t="s">
        <v>146</v>
      </c>
      <c r="D28" s="4"/>
    </row>
    <row r="29" spans="1:4" ht="15" customHeight="1" x14ac:dyDescent="0.35">
      <c r="A29" s="10"/>
      <c r="B29" s="5"/>
      <c r="C29" s="22" t="s">
        <v>183</v>
      </c>
      <c r="D29" s="5"/>
    </row>
    <row r="30" spans="1:4" ht="15" customHeight="1" x14ac:dyDescent="0.35">
      <c r="A30" s="10" t="s">
        <v>162</v>
      </c>
      <c r="B30" s="5"/>
      <c r="C30" s="6" t="s">
        <v>501</v>
      </c>
      <c r="D30" s="4"/>
    </row>
    <row r="31" spans="1:4" ht="15" customHeight="1" x14ac:dyDescent="0.35">
      <c r="A31" s="10" t="s">
        <v>163</v>
      </c>
      <c r="B31" s="5"/>
      <c r="C31" s="6" t="s">
        <v>143</v>
      </c>
      <c r="D31" s="4"/>
    </row>
    <row r="32" spans="1:4" ht="15" customHeight="1" x14ac:dyDescent="0.35">
      <c r="A32" s="10" t="s">
        <v>164</v>
      </c>
      <c r="B32" s="5"/>
      <c r="C32" s="6" t="s">
        <v>144</v>
      </c>
      <c r="D32" s="4"/>
    </row>
    <row r="33" spans="1:4" ht="45" customHeight="1" x14ac:dyDescent="0.35">
      <c r="A33" s="15" t="s">
        <v>165</v>
      </c>
      <c r="B33" s="5"/>
      <c r="C33" s="17" t="s">
        <v>145</v>
      </c>
      <c r="D33" s="14"/>
    </row>
    <row r="34" spans="1:4" ht="15" customHeight="1" x14ac:dyDescent="0.35">
      <c r="A34" s="10"/>
      <c r="B34" s="5"/>
      <c r="C34" s="5"/>
      <c r="D34" s="5"/>
    </row>
    <row r="35" spans="1:4" ht="20" x14ac:dyDescent="0.35">
      <c r="A35" s="10"/>
      <c r="B35" s="5"/>
      <c r="C35" s="27" t="s">
        <v>176</v>
      </c>
      <c r="D35" s="27"/>
    </row>
    <row r="36" spans="1:4" ht="15" customHeight="1" x14ac:dyDescent="0.35">
      <c r="A36" s="10"/>
      <c r="B36" s="5"/>
      <c r="C36" s="5"/>
      <c r="D36" s="5"/>
    </row>
    <row r="37" spans="1:4" ht="15" customHeight="1" x14ac:dyDescent="0.35">
      <c r="A37" s="10" t="s">
        <v>167</v>
      </c>
      <c r="B37" s="5"/>
      <c r="C37" s="6" t="s">
        <v>360</v>
      </c>
      <c r="D37" s="4"/>
    </row>
    <row r="38" spans="1:4" ht="15" customHeight="1" x14ac:dyDescent="0.35">
      <c r="A38" s="10" t="s">
        <v>168</v>
      </c>
      <c r="B38" s="5"/>
      <c r="C38" s="6" t="s">
        <v>166</v>
      </c>
      <c r="D38" s="4"/>
    </row>
    <row r="39" spans="1:4" ht="15" customHeight="1" x14ac:dyDescent="0.35">
      <c r="A39" s="10" t="s">
        <v>169</v>
      </c>
      <c r="B39" s="5"/>
      <c r="C39" s="6" t="s">
        <v>144</v>
      </c>
      <c r="D39" s="4"/>
    </row>
    <row r="40" spans="1:4" ht="45" customHeight="1" x14ac:dyDescent="0.35">
      <c r="A40" s="15" t="s">
        <v>170</v>
      </c>
      <c r="B40" s="5"/>
      <c r="C40" s="17" t="s">
        <v>145</v>
      </c>
      <c r="D40" s="14"/>
    </row>
    <row r="41" spans="1:4" ht="15" customHeight="1" x14ac:dyDescent="0.35">
      <c r="A41" s="10" t="s">
        <v>171</v>
      </c>
      <c r="B41" s="5"/>
      <c r="C41" s="6" t="s">
        <v>146</v>
      </c>
      <c r="D41" s="4"/>
    </row>
    <row r="42" spans="1:4" ht="15" customHeight="1" x14ac:dyDescent="0.35">
      <c r="A42" s="10"/>
      <c r="B42" s="5"/>
      <c r="C42" s="5"/>
      <c r="D42" s="5"/>
    </row>
    <row r="43" spans="1:4" ht="20" x14ac:dyDescent="0.35">
      <c r="A43" s="10"/>
      <c r="B43" s="5"/>
      <c r="C43" s="27" t="s">
        <v>177</v>
      </c>
      <c r="D43" s="27"/>
    </row>
    <row r="44" spans="1:4" ht="15" customHeight="1" x14ac:dyDescent="0.35">
      <c r="A44" s="10"/>
      <c r="B44" s="5"/>
      <c r="C44" s="5"/>
      <c r="D44" s="5"/>
    </row>
    <row r="45" spans="1:4" ht="15" customHeight="1" x14ac:dyDescent="0.35">
      <c r="A45" s="10" t="s">
        <v>178</v>
      </c>
      <c r="B45" s="5"/>
      <c r="C45" s="6" t="s">
        <v>361</v>
      </c>
      <c r="D45" s="4"/>
    </row>
    <row r="46" spans="1:4" ht="15" customHeight="1" x14ac:dyDescent="0.35">
      <c r="A46" s="10" t="s">
        <v>179</v>
      </c>
      <c r="B46" s="5"/>
      <c r="C46" s="6" t="s">
        <v>166</v>
      </c>
      <c r="D46" s="4"/>
    </row>
    <row r="47" spans="1:4" ht="15" customHeight="1" x14ac:dyDescent="0.35">
      <c r="A47" s="10" t="s">
        <v>180</v>
      </c>
      <c r="B47" s="5"/>
      <c r="C47" s="6" t="s">
        <v>144</v>
      </c>
      <c r="D47" s="4"/>
    </row>
    <row r="48" spans="1:4" ht="45" customHeight="1" x14ac:dyDescent="0.35">
      <c r="A48" s="15" t="s">
        <v>181</v>
      </c>
      <c r="B48" s="5"/>
      <c r="C48" s="17" t="s">
        <v>145</v>
      </c>
      <c r="D48" s="14"/>
    </row>
    <row r="49" spans="1:4" ht="15" customHeight="1" x14ac:dyDescent="0.35">
      <c r="A49" s="10" t="s">
        <v>182</v>
      </c>
      <c r="B49" s="5"/>
      <c r="C49" s="6" t="s">
        <v>146</v>
      </c>
      <c r="D49" s="4"/>
    </row>
    <row r="50" spans="1:4" ht="15" customHeight="1" x14ac:dyDescent="0.35">
      <c r="A50" s="10"/>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xr:uid="{00000000-0002-0000-0100-000000000000}">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30"/>
  <sheetViews>
    <sheetView topLeftCell="A61" zoomScale="150" zoomScaleNormal="100" workbookViewId="0">
      <selection activeCell="D53" sqref="D53"/>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209</v>
      </c>
      <c r="D6" s="30"/>
    </row>
    <row r="7" spans="1:4" ht="15" customHeight="1" x14ac:dyDescent="0.35">
      <c r="A7" s="10" t="s">
        <v>120</v>
      </c>
      <c r="B7" s="5"/>
      <c r="C7" s="6" t="s">
        <v>105</v>
      </c>
      <c r="D7" s="11" t="str">
        <f>candidatura</f>
        <v xml:space="preserve">ANDREA COMINI; </v>
      </c>
    </row>
    <row r="8" spans="1:4" ht="15" customHeight="1" x14ac:dyDescent="0.35">
      <c r="A8" s="10"/>
      <c r="B8" s="5"/>
      <c r="C8" s="5"/>
      <c r="D8" s="5"/>
    </row>
    <row r="9" spans="1:4" ht="20" x14ac:dyDescent="0.35">
      <c r="A9" s="10"/>
      <c r="B9" s="5"/>
      <c r="C9" s="27" t="s">
        <v>660</v>
      </c>
      <c r="D9" s="27"/>
    </row>
    <row r="10" spans="1:4" ht="60" customHeight="1" x14ac:dyDescent="0.35">
      <c r="A10" s="10"/>
      <c r="B10" s="5"/>
      <c r="C10" s="31" t="s">
        <v>362</v>
      </c>
      <c r="D10" s="31"/>
    </row>
    <row r="11" spans="1:4" ht="15" customHeight="1" x14ac:dyDescent="0.35">
      <c r="A11" s="10"/>
      <c r="B11" s="5"/>
      <c r="C11" s="5"/>
      <c r="D11" s="5"/>
    </row>
    <row r="12" spans="1:4" ht="15" customHeight="1" x14ac:dyDescent="0.35">
      <c r="A12" s="10" t="s">
        <v>188</v>
      </c>
      <c r="B12" s="5"/>
      <c r="C12" s="6" t="s">
        <v>491</v>
      </c>
      <c r="D12" s="24">
        <v>40210</v>
      </c>
    </row>
    <row r="13" spans="1:4" ht="15" customHeight="1" x14ac:dyDescent="0.35">
      <c r="A13" s="10" t="s">
        <v>189</v>
      </c>
      <c r="B13" s="5"/>
      <c r="C13" s="6" t="s">
        <v>492</v>
      </c>
      <c r="D13" s="24" t="s">
        <v>658</v>
      </c>
    </row>
    <row r="14" spans="1:4" ht="15" customHeight="1" x14ac:dyDescent="0.35">
      <c r="A14" s="10" t="s">
        <v>190</v>
      </c>
      <c r="B14" s="5"/>
      <c r="C14" s="6" t="s">
        <v>377</v>
      </c>
      <c r="D14" s="3" t="s">
        <v>688</v>
      </c>
    </row>
    <row r="15" spans="1:4" ht="15" customHeight="1" x14ac:dyDescent="0.35">
      <c r="A15" s="10" t="s">
        <v>191</v>
      </c>
      <c r="B15" s="5"/>
      <c r="C15" s="6" t="s">
        <v>376</v>
      </c>
      <c r="D15" s="3" t="s">
        <v>689</v>
      </c>
    </row>
    <row r="16" spans="1:4" ht="15" customHeight="1" x14ac:dyDescent="0.35">
      <c r="A16" s="10" t="s">
        <v>192</v>
      </c>
      <c r="B16" s="5"/>
      <c r="C16" s="6" t="s">
        <v>558</v>
      </c>
      <c r="D16" s="3" t="s">
        <v>690</v>
      </c>
    </row>
    <row r="17" spans="1:4" ht="15" customHeight="1" x14ac:dyDescent="0.35">
      <c r="A17" s="10" t="s">
        <v>193</v>
      </c>
      <c r="B17" s="5"/>
      <c r="C17" s="6" t="s">
        <v>198</v>
      </c>
      <c r="D17" s="3" t="s">
        <v>201</v>
      </c>
    </row>
    <row r="18" spans="1:4" ht="15" customHeight="1" x14ac:dyDescent="0.35">
      <c r="A18" s="10" t="s">
        <v>194</v>
      </c>
      <c r="B18" s="5"/>
      <c r="C18" s="6" t="s">
        <v>186</v>
      </c>
      <c r="D18" s="3" t="s">
        <v>691</v>
      </c>
    </row>
    <row r="19" spans="1:4" ht="15" customHeight="1" x14ac:dyDescent="0.35">
      <c r="A19" s="10" t="s">
        <v>195</v>
      </c>
      <c r="B19" s="5"/>
      <c r="C19" s="6" t="s">
        <v>484</v>
      </c>
      <c r="D19" s="3" t="s">
        <v>486</v>
      </c>
    </row>
    <row r="20" spans="1:4" ht="15" customHeight="1" x14ac:dyDescent="0.35">
      <c r="A20" s="10" t="s">
        <v>196</v>
      </c>
      <c r="B20" s="5"/>
      <c r="C20" s="6" t="s">
        <v>488</v>
      </c>
      <c r="D20" s="3" t="s">
        <v>490</v>
      </c>
    </row>
    <row r="21" spans="1:4" s="21" customFormat="1" ht="75" customHeight="1" x14ac:dyDescent="0.35">
      <c r="A21" s="15" t="s">
        <v>211</v>
      </c>
      <c r="B21" s="16"/>
      <c r="C21" s="17" t="s">
        <v>197</v>
      </c>
      <c r="D21" s="13" t="s">
        <v>692</v>
      </c>
    </row>
    <row r="22" spans="1:4" s="21" customFormat="1" ht="45" customHeight="1" x14ac:dyDescent="0.35">
      <c r="A22" s="15" t="s">
        <v>212</v>
      </c>
      <c r="B22" s="16"/>
      <c r="C22" s="17" t="s">
        <v>187</v>
      </c>
      <c r="D22" s="13" t="s">
        <v>716</v>
      </c>
    </row>
    <row r="24" spans="1:4" ht="15" customHeight="1" x14ac:dyDescent="0.35">
      <c r="A24" s="10" t="s">
        <v>213</v>
      </c>
      <c r="B24" s="5"/>
      <c r="C24" s="6" t="s">
        <v>491</v>
      </c>
      <c r="D24" s="23">
        <v>32599</v>
      </c>
    </row>
    <row r="25" spans="1:4" ht="15" customHeight="1" x14ac:dyDescent="0.35">
      <c r="A25" s="10" t="s">
        <v>214</v>
      </c>
      <c r="B25" s="5"/>
      <c r="C25" s="6" t="s">
        <v>492</v>
      </c>
      <c r="D25" s="23">
        <v>40025</v>
      </c>
    </row>
    <row r="26" spans="1:4" ht="15" customHeight="1" x14ac:dyDescent="0.35">
      <c r="A26" s="10" t="s">
        <v>215</v>
      </c>
      <c r="B26" s="5"/>
      <c r="C26" s="6" t="s">
        <v>378</v>
      </c>
      <c r="D26" s="4" t="s">
        <v>693</v>
      </c>
    </row>
    <row r="27" spans="1:4" ht="15" customHeight="1" x14ac:dyDescent="0.35">
      <c r="A27" s="10" t="s">
        <v>216</v>
      </c>
      <c r="B27" s="5"/>
      <c r="C27" s="6" t="s">
        <v>376</v>
      </c>
      <c r="D27" s="26" t="s">
        <v>694</v>
      </c>
    </row>
    <row r="28" spans="1:4" ht="15" customHeight="1" x14ac:dyDescent="0.35">
      <c r="A28" s="10" t="s">
        <v>217</v>
      </c>
      <c r="B28" s="5"/>
      <c r="C28" s="6" t="s">
        <v>558</v>
      </c>
      <c r="D28" s="4" t="s">
        <v>695</v>
      </c>
    </row>
    <row r="29" spans="1:4" ht="15" customHeight="1" x14ac:dyDescent="0.35">
      <c r="A29" s="10" t="s">
        <v>218</v>
      </c>
      <c r="B29" s="5"/>
      <c r="C29" s="6" t="s">
        <v>198</v>
      </c>
      <c r="D29" s="4" t="s">
        <v>201</v>
      </c>
    </row>
    <row r="30" spans="1:4" ht="15" customHeight="1" x14ac:dyDescent="0.35">
      <c r="A30" s="10" t="s">
        <v>219</v>
      </c>
      <c r="B30" s="5"/>
      <c r="C30" s="6" t="s">
        <v>186</v>
      </c>
      <c r="D30" s="4" t="s">
        <v>691</v>
      </c>
    </row>
    <row r="31" spans="1:4" ht="15" customHeight="1" x14ac:dyDescent="0.35">
      <c r="A31" s="10" t="s">
        <v>220</v>
      </c>
      <c r="B31" s="5"/>
      <c r="C31" s="6" t="s">
        <v>484</v>
      </c>
      <c r="D31" s="4" t="s">
        <v>486</v>
      </c>
    </row>
    <row r="32" spans="1:4" ht="15" customHeight="1" x14ac:dyDescent="0.35">
      <c r="A32" s="10" t="s">
        <v>221</v>
      </c>
      <c r="B32" s="5"/>
      <c r="C32" s="6" t="s">
        <v>488</v>
      </c>
      <c r="D32" s="4" t="s">
        <v>490</v>
      </c>
    </row>
    <row r="33" spans="1:4" s="21" customFormat="1" ht="75" customHeight="1" x14ac:dyDescent="0.35">
      <c r="A33" s="15" t="s">
        <v>222</v>
      </c>
      <c r="B33" s="16"/>
      <c r="C33" s="17" t="s">
        <v>197</v>
      </c>
      <c r="D33" s="14" t="s">
        <v>722</v>
      </c>
    </row>
    <row r="34" spans="1:4" s="21" customFormat="1" ht="45" customHeight="1" x14ac:dyDescent="0.35">
      <c r="A34" s="15" t="s">
        <v>223</v>
      </c>
      <c r="B34" s="16"/>
      <c r="C34" s="17" t="s">
        <v>187</v>
      </c>
      <c r="D34" s="14" t="s">
        <v>696</v>
      </c>
    </row>
    <row r="36" spans="1:4" ht="15" customHeight="1" x14ac:dyDescent="0.35">
      <c r="A36" s="10" t="s">
        <v>224</v>
      </c>
      <c r="B36" s="5"/>
      <c r="C36" s="6" t="s">
        <v>491</v>
      </c>
      <c r="D36" s="25" t="s">
        <v>697</v>
      </c>
    </row>
    <row r="37" spans="1:4" ht="15" customHeight="1" x14ac:dyDescent="0.35">
      <c r="A37" s="10" t="s">
        <v>225</v>
      </c>
      <c r="B37" s="5"/>
      <c r="C37" s="6" t="s">
        <v>492</v>
      </c>
      <c r="D37" s="25" t="s">
        <v>698</v>
      </c>
    </row>
    <row r="38" spans="1:4" ht="15" customHeight="1" x14ac:dyDescent="0.35">
      <c r="A38" s="10" t="s">
        <v>226</v>
      </c>
      <c r="B38" s="5"/>
      <c r="C38" s="6" t="s">
        <v>379</v>
      </c>
      <c r="D38" s="4" t="s">
        <v>699</v>
      </c>
    </row>
    <row r="39" spans="1:4" ht="15" customHeight="1" x14ac:dyDescent="0.35">
      <c r="A39" s="10" t="s">
        <v>227</v>
      </c>
      <c r="B39" s="5"/>
      <c r="C39" s="6" t="s">
        <v>376</v>
      </c>
      <c r="D39" s="4" t="s">
        <v>700</v>
      </c>
    </row>
    <row r="40" spans="1:4" ht="15" customHeight="1" x14ac:dyDescent="0.35">
      <c r="A40" s="10" t="s">
        <v>228</v>
      </c>
      <c r="B40" s="5"/>
      <c r="C40" s="6" t="s">
        <v>558</v>
      </c>
      <c r="D40" s="4" t="s">
        <v>701</v>
      </c>
    </row>
    <row r="41" spans="1:4" ht="15" customHeight="1" x14ac:dyDescent="0.35">
      <c r="A41" s="10" t="s">
        <v>229</v>
      </c>
      <c r="B41" s="5"/>
      <c r="C41" s="6" t="s">
        <v>198</v>
      </c>
      <c r="D41" s="4" t="s">
        <v>201</v>
      </c>
    </row>
    <row r="42" spans="1:4" ht="15" customHeight="1" x14ac:dyDescent="0.35">
      <c r="A42" s="10" t="s">
        <v>230</v>
      </c>
      <c r="B42" s="5"/>
      <c r="C42" s="6" t="s">
        <v>186</v>
      </c>
      <c r="D42" s="4" t="s">
        <v>702</v>
      </c>
    </row>
    <row r="43" spans="1:4" ht="15" customHeight="1" x14ac:dyDescent="0.35">
      <c r="A43" s="10" t="s">
        <v>231</v>
      </c>
      <c r="B43" s="5"/>
      <c r="C43" s="6" t="s">
        <v>484</v>
      </c>
      <c r="D43" s="4" t="s">
        <v>486</v>
      </c>
    </row>
    <row r="44" spans="1:4" ht="15" customHeight="1" x14ac:dyDescent="0.35">
      <c r="A44" s="10" t="s">
        <v>232</v>
      </c>
      <c r="B44" s="5"/>
      <c r="C44" s="6" t="s">
        <v>488</v>
      </c>
      <c r="D44" s="4" t="s">
        <v>490</v>
      </c>
    </row>
    <row r="45" spans="1:4" s="21" customFormat="1" ht="75" customHeight="1" x14ac:dyDescent="0.35">
      <c r="A45" s="15" t="s">
        <v>233</v>
      </c>
      <c r="B45" s="16"/>
      <c r="C45" s="17" t="s">
        <v>197</v>
      </c>
      <c r="D45" s="14" t="s">
        <v>703</v>
      </c>
    </row>
    <row r="46" spans="1:4" s="21" customFormat="1" ht="45" customHeight="1" x14ac:dyDescent="0.35">
      <c r="A46" s="15" t="s">
        <v>234</v>
      </c>
      <c r="B46" s="16"/>
      <c r="C46" s="17" t="s">
        <v>187</v>
      </c>
      <c r="D46" s="14" t="s">
        <v>704</v>
      </c>
    </row>
    <row r="48" spans="1:4" ht="15" customHeight="1" x14ac:dyDescent="0.35">
      <c r="A48" s="10" t="s">
        <v>235</v>
      </c>
      <c r="B48" s="5"/>
      <c r="C48" s="6" t="s">
        <v>491</v>
      </c>
      <c r="D48" s="25" t="s">
        <v>705</v>
      </c>
    </row>
    <row r="49" spans="1:4" ht="15" customHeight="1" x14ac:dyDescent="0.35">
      <c r="A49" s="10" t="s">
        <v>236</v>
      </c>
      <c r="B49" s="5"/>
      <c r="C49" s="6" t="s">
        <v>492</v>
      </c>
      <c r="D49" s="25" t="s">
        <v>658</v>
      </c>
    </row>
    <row r="50" spans="1:4" ht="15" customHeight="1" x14ac:dyDescent="0.35">
      <c r="A50" s="10" t="s">
        <v>237</v>
      </c>
      <c r="B50" s="5"/>
      <c r="C50" s="6" t="s">
        <v>380</v>
      </c>
      <c r="D50" s="4" t="s">
        <v>708</v>
      </c>
    </row>
    <row r="51" spans="1:4" ht="15" customHeight="1" x14ac:dyDescent="0.35">
      <c r="A51" s="10" t="s">
        <v>238</v>
      </c>
      <c r="B51" s="5"/>
      <c r="C51" s="6" t="s">
        <v>376</v>
      </c>
      <c r="D51" s="4" t="s">
        <v>706</v>
      </c>
    </row>
    <row r="52" spans="1:4" ht="15" customHeight="1" x14ac:dyDescent="0.35">
      <c r="A52" s="10" t="s">
        <v>239</v>
      </c>
      <c r="B52" s="5"/>
      <c r="C52" s="6" t="s">
        <v>558</v>
      </c>
      <c r="D52" s="4" t="s">
        <v>707</v>
      </c>
    </row>
    <row r="53" spans="1:4" ht="15" customHeight="1" x14ac:dyDescent="0.35">
      <c r="A53" s="10" t="s">
        <v>240</v>
      </c>
      <c r="B53" s="5"/>
      <c r="C53" s="6" t="s">
        <v>198</v>
      </c>
      <c r="D53" s="4" t="s">
        <v>200</v>
      </c>
    </row>
    <row r="54" spans="1:4" ht="15" customHeight="1" x14ac:dyDescent="0.35">
      <c r="A54" s="10" t="s">
        <v>241</v>
      </c>
      <c r="B54" s="5"/>
      <c r="C54" s="6" t="s">
        <v>186</v>
      </c>
      <c r="D54" s="4" t="s">
        <v>709</v>
      </c>
    </row>
    <row r="55" spans="1:4" ht="15" customHeight="1" x14ac:dyDescent="0.35">
      <c r="A55" s="10" t="s">
        <v>242</v>
      </c>
      <c r="B55" s="5"/>
      <c r="C55" s="6" t="s">
        <v>484</v>
      </c>
      <c r="D55" s="4" t="s">
        <v>487</v>
      </c>
    </row>
    <row r="56" spans="1:4" ht="15" customHeight="1" x14ac:dyDescent="0.35">
      <c r="A56" s="10" t="s">
        <v>243</v>
      </c>
      <c r="B56" s="5"/>
      <c r="C56" s="6" t="s">
        <v>488</v>
      </c>
      <c r="D56" s="4" t="s">
        <v>490</v>
      </c>
    </row>
    <row r="57" spans="1:4" s="21" customFormat="1" ht="75" customHeight="1" x14ac:dyDescent="0.35">
      <c r="A57" s="15" t="s">
        <v>244</v>
      </c>
      <c r="B57" s="16"/>
      <c r="C57" s="17" t="s">
        <v>197</v>
      </c>
      <c r="D57" s="14" t="s">
        <v>710</v>
      </c>
    </row>
    <row r="58" spans="1:4" s="21" customFormat="1" ht="45" customHeight="1" x14ac:dyDescent="0.35">
      <c r="A58" s="15" t="s">
        <v>245</v>
      </c>
      <c r="B58" s="16"/>
      <c r="C58" s="17" t="s">
        <v>187</v>
      </c>
      <c r="D58" s="14" t="s">
        <v>721</v>
      </c>
    </row>
    <row r="60" spans="1:4" ht="15" customHeight="1" x14ac:dyDescent="0.35">
      <c r="A60" s="10" t="s">
        <v>246</v>
      </c>
      <c r="B60" s="5"/>
      <c r="C60" s="6" t="s">
        <v>491</v>
      </c>
      <c r="D60" s="25"/>
    </row>
    <row r="61" spans="1:4" ht="15" customHeight="1" x14ac:dyDescent="0.35">
      <c r="A61" s="10" t="s">
        <v>247</v>
      </c>
      <c r="B61" s="5"/>
      <c r="C61" s="6" t="s">
        <v>492</v>
      </c>
      <c r="D61" s="25" t="s">
        <v>658</v>
      </c>
    </row>
    <row r="62" spans="1:4" ht="15" customHeight="1" x14ac:dyDescent="0.35">
      <c r="A62" s="10" t="s">
        <v>248</v>
      </c>
      <c r="B62" s="5"/>
      <c r="C62" s="6" t="s">
        <v>381</v>
      </c>
      <c r="D62" s="4"/>
    </row>
    <row r="63" spans="1:4" ht="15" customHeight="1" x14ac:dyDescent="0.35">
      <c r="A63" s="10" t="s">
        <v>249</v>
      </c>
      <c r="B63" s="5"/>
      <c r="C63" s="6" t="s">
        <v>376</v>
      </c>
      <c r="D63" s="4"/>
    </row>
    <row r="64" spans="1:4" ht="15" customHeight="1" x14ac:dyDescent="0.35">
      <c r="A64" s="10" t="s">
        <v>250</v>
      </c>
      <c r="B64" s="5"/>
      <c r="C64" s="6" t="s">
        <v>558</v>
      </c>
      <c r="D64" s="4"/>
    </row>
    <row r="65" spans="1:4" ht="15" customHeight="1" x14ac:dyDescent="0.35">
      <c r="A65" s="10" t="s">
        <v>251</v>
      </c>
      <c r="B65" s="5"/>
      <c r="C65" s="6" t="s">
        <v>198</v>
      </c>
      <c r="D65" s="4"/>
    </row>
    <row r="66" spans="1:4" ht="15" customHeight="1" x14ac:dyDescent="0.35">
      <c r="A66" s="10" t="s">
        <v>252</v>
      </c>
      <c r="B66" s="5"/>
      <c r="C66" s="6" t="s">
        <v>186</v>
      </c>
      <c r="D66" s="4"/>
    </row>
    <row r="67" spans="1:4" ht="15" customHeight="1" x14ac:dyDescent="0.35">
      <c r="A67" s="10" t="s">
        <v>253</v>
      </c>
      <c r="B67" s="5"/>
      <c r="C67" s="6" t="s">
        <v>484</v>
      </c>
      <c r="D67" s="4"/>
    </row>
    <row r="68" spans="1:4" ht="15" customHeight="1" x14ac:dyDescent="0.35">
      <c r="A68" s="10" t="s">
        <v>254</v>
      </c>
      <c r="B68" s="5"/>
      <c r="C68" s="6" t="s">
        <v>488</v>
      </c>
      <c r="D68" s="4"/>
    </row>
    <row r="69" spans="1:4" s="21" customFormat="1" ht="75" customHeight="1" x14ac:dyDescent="0.35">
      <c r="A69" s="15" t="s">
        <v>255</v>
      </c>
      <c r="B69" s="16"/>
      <c r="C69" s="17" t="s">
        <v>197</v>
      </c>
      <c r="D69" s="14"/>
    </row>
    <row r="70" spans="1:4" s="21" customFormat="1" ht="45" customHeight="1" x14ac:dyDescent="0.35">
      <c r="A70" s="15" t="s">
        <v>256</v>
      </c>
      <c r="B70" s="16"/>
      <c r="C70" s="17" t="s">
        <v>187</v>
      </c>
      <c r="D70" s="14"/>
    </row>
    <row r="72" spans="1:4" ht="15" customHeight="1" x14ac:dyDescent="0.35">
      <c r="A72" s="10" t="s">
        <v>257</v>
      </c>
      <c r="B72" s="5"/>
      <c r="C72" s="6" t="s">
        <v>491</v>
      </c>
      <c r="D72" s="25" t="s">
        <v>658</v>
      </c>
    </row>
    <row r="73" spans="1:4" ht="15" customHeight="1" x14ac:dyDescent="0.35">
      <c r="A73" s="10" t="s">
        <v>258</v>
      </c>
      <c r="B73" s="5"/>
      <c r="C73" s="6" t="s">
        <v>492</v>
      </c>
      <c r="D73" s="25" t="s">
        <v>658</v>
      </c>
    </row>
    <row r="74" spans="1:4" ht="15" customHeight="1" x14ac:dyDescent="0.35">
      <c r="A74" s="10" t="s">
        <v>259</v>
      </c>
      <c r="B74" s="5"/>
      <c r="C74" s="6" t="s">
        <v>382</v>
      </c>
      <c r="D74" s="4"/>
    </row>
    <row r="75" spans="1:4" ht="15" customHeight="1" x14ac:dyDescent="0.35">
      <c r="A75" s="10" t="s">
        <v>260</v>
      </c>
      <c r="B75" s="5"/>
      <c r="C75" s="6" t="s">
        <v>376</v>
      </c>
      <c r="D75" s="4"/>
    </row>
    <row r="76" spans="1:4" ht="15" customHeight="1" x14ac:dyDescent="0.35">
      <c r="A76" s="10" t="s">
        <v>261</v>
      </c>
      <c r="B76" s="5"/>
      <c r="C76" s="6" t="s">
        <v>558</v>
      </c>
      <c r="D76" s="4"/>
    </row>
    <row r="77" spans="1:4" ht="15" customHeight="1" x14ac:dyDescent="0.35">
      <c r="A77" s="10" t="s">
        <v>262</v>
      </c>
      <c r="B77" s="5"/>
      <c r="C77" s="6" t="s">
        <v>198</v>
      </c>
      <c r="D77" s="4"/>
    </row>
    <row r="78" spans="1:4" ht="15" customHeight="1" x14ac:dyDescent="0.35">
      <c r="A78" s="10" t="s">
        <v>263</v>
      </c>
      <c r="B78" s="5"/>
      <c r="C78" s="6" t="s">
        <v>186</v>
      </c>
      <c r="D78" s="4"/>
    </row>
    <row r="79" spans="1:4" ht="15" customHeight="1" x14ac:dyDescent="0.35">
      <c r="A79" s="10" t="s">
        <v>264</v>
      </c>
      <c r="B79" s="5"/>
      <c r="C79" s="6" t="s">
        <v>484</v>
      </c>
      <c r="D79" s="4"/>
    </row>
    <row r="80" spans="1:4" ht="15" customHeight="1" x14ac:dyDescent="0.35">
      <c r="A80" s="10" t="s">
        <v>265</v>
      </c>
      <c r="B80" s="5"/>
      <c r="C80" s="6" t="s">
        <v>488</v>
      </c>
      <c r="D80" s="4"/>
    </row>
    <row r="81" spans="1:4" s="21" customFormat="1" ht="75" customHeight="1" x14ac:dyDescent="0.35">
      <c r="A81" s="15" t="s">
        <v>266</v>
      </c>
      <c r="B81" s="16"/>
      <c r="C81" s="17" t="s">
        <v>197</v>
      </c>
      <c r="D81" s="14"/>
    </row>
    <row r="82" spans="1:4" s="21" customFormat="1" ht="45" customHeight="1" x14ac:dyDescent="0.35">
      <c r="A82" s="15" t="s">
        <v>267</v>
      </c>
      <c r="B82" s="16"/>
      <c r="C82" s="17" t="s">
        <v>187</v>
      </c>
      <c r="D82" s="14"/>
    </row>
    <row r="84" spans="1:4" ht="15" customHeight="1" x14ac:dyDescent="0.35">
      <c r="A84" s="10" t="s">
        <v>268</v>
      </c>
      <c r="B84" s="5"/>
      <c r="C84" s="6" t="s">
        <v>491</v>
      </c>
      <c r="D84" s="25" t="s">
        <v>658</v>
      </c>
    </row>
    <row r="85" spans="1:4" ht="15" customHeight="1" x14ac:dyDescent="0.35">
      <c r="A85" s="10" t="s">
        <v>269</v>
      </c>
      <c r="B85" s="5"/>
      <c r="C85" s="6" t="s">
        <v>492</v>
      </c>
      <c r="D85" s="25" t="s">
        <v>658</v>
      </c>
    </row>
    <row r="86" spans="1:4" ht="15" customHeight="1" x14ac:dyDescent="0.35">
      <c r="A86" s="10" t="s">
        <v>270</v>
      </c>
      <c r="B86" s="5"/>
      <c r="C86" s="6" t="s">
        <v>383</v>
      </c>
      <c r="D86" s="4"/>
    </row>
    <row r="87" spans="1:4" ht="15" customHeight="1" x14ac:dyDescent="0.35">
      <c r="A87" s="10" t="s">
        <v>271</v>
      </c>
      <c r="B87" s="5"/>
      <c r="C87" s="6" t="s">
        <v>376</v>
      </c>
      <c r="D87" s="4"/>
    </row>
    <row r="88" spans="1:4" ht="15" customHeight="1" x14ac:dyDescent="0.35">
      <c r="A88" s="10" t="s">
        <v>272</v>
      </c>
      <c r="B88" s="5"/>
      <c r="C88" s="6" t="s">
        <v>558</v>
      </c>
      <c r="D88" s="4"/>
    </row>
    <row r="89" spans="1:4" ht="15" customHeight="1" x14ac:dyDescent="0.35">
      <c r="A89" s="10" t="s">
        <v>273</v>
      </c>
      <c r="B89" s="5"/>
      <c r="C89" s="6" t="s">
        <v>198</v>
      </c>
      <c r="D89" s="4"/>
    </row>
    <row r="90" spans="1:4" ht="15" customHeight="1" x14ac:dyDescent="0.35">
      <c r="A90" s="10" t="s">
        <v>274</v>
      </c>
      <c r="B90" s="5"/>
      <c r="C90" s="6" t="s">
        <v>186</v>
      </c>
      <c r="D90" s="4"/>
    </row>
    <row r="91" spans="1:4" ht="15" customHeight="1" x14ac:dyDescent="0.35">
      <c r="A91" s="10" t="s">
        <v>275</v>
      </c>
      <c r="B91" s="5"/>
      <c r="C91" s="6" t="s">
        <v>484</v>
      </c>
      <c r="D91" s="4"/>
    </row>
    <row r="92" spans="1:4" ht="15" customHeight="1" x14ac:dyDescent="0.35">
      <c r="A92" s="10" t="s">
        <v>276</v>
      </c>
      <c r="B92" s="5"/>
      <c r="C92" s="6" t="s">
        <v>488</v>
      </c>
      <c r="D92" s="4"/>
    </row>
    <row r="93" spans="1:4" s="21" customFormat="1" ht="75" customHeight="1" x14ac:dyDescent="0.35">
      <c r="A93" s="15" t="s">
        <v>277</v>
      </c>
      <c r="B93" s="16"/>
      <c r="C93" s="17" t="s">
        <v>197</v>
      </c>
      <c r="D93" s="14"/>
    </row>
    <row r="94" spans="1:4" s="21" customFormat="1" ht="45" customHeight="1" x14ac:dyDescent="0.35">
      <c r="A94" s="15" t="s">
        <v>278</v>
      </c>
      <c r="B94" s="16"/>
      <c r="C94" s="17" t="s">
        <v>187</v>
      </c>
      <c r="D94" s="14"/>
    </row>
    <row r="96" spans="1:4" ht="15" customHeight="1" x14ac:dyDescent="0.35">
      <c r="A96" s="10" t="s">
        <v>279</v>
      </c>
      <c r="B96" s="5"/>
      <c r="C96" s="6" t="s">
        <v>491</v>
      </c>
      <c r="D96" s="25" t="s">
        <v>658</v>
      </c>
    </row>
    <row r="97" spans="1:4" ht="15" customHeight="1" x14ac:dyDescent="0.35">
      <c r="A97" s="10" t="s">
        <v>280</v>
      </c>
      <c r="B97" s="5"/>
      <c r="C97" s="6" t="s">
        <v>492</v>
      </c>
      <c r="D97" s="25" t="s">
        <v>658</v>
      </c>
    </row>
    <row r="98" spans="1:4" ht="15" customHeight="1" x14ac:dyDescent="0.35">
      <c r="A98" s="10" t="s">
        <v>281</v>
      </c>
      <c r="B98" s="5"/>
      <c r="C98" s="6" t="s">
        <v>384</v>
      </c>
      <c r="D98" s="4"/>
    </row>
    <row r="99" spans="1:4" ht="15" customHeight="1" x14ac:dyDescent="0.35">
      <c r="A99" s="10" t="s">
        <v>282</v>
      </c>
      <c r="B99" s="5"/>
      <c r="C99" s="6" t="s">
        <v>376</v>
      </c>
      <c r="D99" s="4"/>
    </row>
    <row r="100" spans="1:4" ht="15" customHeight="1" x14ac:dyDescent="0.35">
      <c r="A100" s="10" t="s">
        <v>283</v>
      </c>
      <c r="B100" s="5"/>
      <c r="C100" s="6" t="s">
        <v>558</v>
      </c>
      <c r="D100" s="4"/>
    </row>
    <row r="101" spans="1:4" ht="15" customHeight="1" x14ac:dyDescent="0.35">
      <c r="A101" s="10" t="s">
        <v>284</v>
      </c>
      <c r="B101" s="5"/>
      <c r="C101" s="6" t="s">
        <v>198</v>
      </c>
      <c r="D101" s="4"/>
    </row>
    <row r="102" spans="1:4" ht="15" customHeight="1" x14ac:dyDescent="0.35">
      <c r="A102" s="10" t="s">
        <v>285</v>
      </c>
      <c r="B102" s="5"/>
      <c r="C102" s="6" t="s">
        <v>186</v>
      </c>
      <c r="D102" s="4"/>
    </row>
    <row r="103" spans="1:4" ht="15" customHeight="1" x14ac:dyDescent="0.35">
      <c r="A103" s="10" t="s">
        <v>286</v>
      </c>
      <c r="B103" s="5"/>
      <c r="C103" s="6" t="s">
        <v>484</v>
      </c>
      <c r="D103" s="4"/>
    </row>
    <row r="104" spans="1:4" ht="15" customHeight="1" x14ac:dyDescent="0.35">
      <c r="A104" s="10" t="s">
        <v>287</v>
      </c>
      <c r="B104" s="5"/>
      <c r="C104" s="6" t="s">
        <v>488</v>
      </c>
      <c r="D104" s="4"/>
    </row>
    <row r="105" spans="1:4" s="21" customFormat="1" ht="75" customHeight="1" x14ac:dyDescent="0.35">
      <c r="A105" s="15" t="s">
        <v>288</v>
      </c>
      <c r="B105" s="16"/>
      <c r="C105" s="17" t="s">
        <v>197</v>
      </c>
      <c r="D105" s="14"/>
    </row>
    <row r="106" spans="1:4" s="21" customFormat="1" ht="45" customHeight="1" x14ac:dyDescent="0.35">
      <c r="A106" s="15" t="s">
        <v>289</v>
      </c>
      <c r="B106" s="16"/>
      <c r="C106" s="17" t="s">
        <v>187</v>
      </c>
      <c r="D106" s="14"/>
    </row>
    <row r="108" spans="1:4" ht="15" customHeight="1" x14ac:dyDescent="0.35">
      <c r="A108" s="10" t="s">
        <v>290</v>
      </c>
      <c r="B108" s="5"/>
      <c r="C108" s="6" t="s">
        <v>491</v>
      </c>
      <c r="D108" s="25" t="s">
        <v>658</v>
      </c>
    </row>
    <row r="109" spans="1:4" ht="15" customHeight="1" x14ac:dyDescent="0.35">
      <c r="A109" s="10" t="s">
        <v>291</v>
      </c>
      <c r="B109" s="5"/>
      <c r="C109" s="6" t="s">
        <v>492</v>
      </c>
      <c r="D109" s="25" t="s">
        <v>658</v>
      </c>
    </row>
    <row r="110" spans="1:4" ht="15" customHeight="1" x14ac:dyDescent="0.35">
      <c r="A110" s="10" t="s">
        <v>327</v>
      </c>
      <c r="B110" s="5"/>
      <c r="C110" s="6" t="s">
        <v>385</v>
      </c>
      <c r="D110" s="4"/>
    </row>
    <row r="111" spans="1:4" ht="15" customHeight="1" x14ac:dyDescent="0.35">
      <c r="A111" s="10" t="s">
        <v>328</v>
      </c>
      <c r="B111" s="5"/>
      <c r="C111" s="6" t="s">
        <v>376</v>
      </c>
      <c r="D111" s="4"/>
    </row>
    <row r="112" spans="1:4" ht="15" customHeight="1" x14ac:dyDescent="0.35">
      <c r="A112" s="10" t="s">
        <v>329</v>
      </c>
      <c r="B112" s="5"/>
      <c r="C112" s="6" t="s">
        <v>558</v>
      </c>
      <c r="D112" s="4"/>
    </row>
    <row r="113" spans="1:4" ht="15" customHeight="1" x14ac:dyDescent="0.35">
      <c r="A113" s="10" t="s">
        <v>330</v>
      </c>
      <c r="B113" s="5"/>
      <c r="C113" s="6" t="s">
        <v>198</v>
      </c>
      <c r="D113" s="4"/>
    </row>
    <row r="114" spans="1:4" ht="15" customHeight="1" x14ac:dyDescent="0.35">
      <c r="A114" s="10" t="s">
        <v>331</v>
      </c>
      <c r="B114" s="5"/>
      <c r="C114" s="6" t="s">
        <v>186</v>
      </c>
      <c r="D114" s="4"/>
    </row>
    <row r="115" spans="1:4" ht="15" customHeight="1" x14ac:dyDescent="0.35">
      <c r="A115" s="10" t="s">
        <v>332</v>
      </c>
      <c r="B115" s="5"/>
      <c r="C115" s="6" t="s">
        <v>484</v>
      </c>
      <c r="D115" s="4"/>
    </row>
    <row r="116" spans="1:4" ht="15" customHeight="1" x14ac:dyDescent="0.35">
      <c r="A116" s="10" t="s">
        <v>333</v>
      </c>
      <c r="B116" s="5"/>
      <c r="C116" s="6" t="s">
        <v>488</v>
      </c>
      <c r="D116" s="4"/>
    </row>
    <row r="117" spans="1:4" s="21" customFormat="1" ht="75" customHeight="1" x14ac:dyDescent="0.35">
      <c r="A117" s="15" t="s">
        <v>334</v>
      </c>
      <c r="B117" s="16"/>
      <c r="C117" s="17" t="s">
        <v>197</v>
      </c>
      <c r="D117" s="14"/>
    </row>
    <row r="118" spans="1:4" s="21" customFormat="1" ht="45" customHeight="1" x14ac:dyDescent="0.35">
      <c r="A118" s="15" t="s">
        <v>335</v>
      </c>
      <c r="B118" s="16"/>
      <c r="C118" s="17" t="s">
        <v>187</v>
      </c>
      <c r="D118" s="14"/>
    </row>
    <row r="120" spans="1:4" ht="15" customHeight="1" x14ac:dyDescent="0.35">
      <c r="A120" s="10" t="s">
        <v>336</v>
      </c>
      <c r="B120" s="5"/>
      <c r="C120" s="6" t="s">
        <v>491</v>
      </c>
      <c r="D120" s="25" t="s">
        <v>658</v>
      </c>
    </row>
    <row r="121" spans="1:4" ht="15" customHeight="1" x14ac:dyDescent="0.35">
      <c r="A121" s="10" t="s">
        <v>337</v>
      </c>
      <c r="B121" s="5"/>
      <c r="C121" s="6" t="s">
        <v>492</v>
      </c>
      <c r="D121" s="25" t="s">
        <v>658</v>
      </c>
    </row>
    <row r="122" spans="1:4" ht="15" customHeight="1" x14ac:dyDescent="0.35">
      <c r="A122" s="10" t="s">
        <v>338</v>
      </c>
      <c r="B122" s="5"/>
      <c r="C122" s="6" t="s">
        <v>386</v>
      </c>
      <c r="D122" s="4"/>
    </row>
    <row r="123" spans="1:4" ht="15" customHeight="1" x14ac:dyDescent="0.35">
      <c r="A123" s="10" t="s">
        <v>339</v>
      </c>
      <c r="B123" s="5"/>
      <c r="C123" s="6" t="s">
        <v>376</v>
      </c>
      <c r="D123" s="4"/>
    </row>
    <row r="124" spans="1:4" ht="15" customHeight="1" x14ac:dyDescent="0.35">
      <c r="A124" s="10" t="s">
        <v>340</v>
      </c>
      <c r="B124" s="5"/>
      <c r="C124" s="6" t="s">
        <v>558</v>
      </c>
      <c r="D124" s="4"/>
    </row>
    <row r="125" spans="1:4" ht="15" customHeight="1" x14ac:dyDescent="0.35">
      <c r="A125" s="10" t="s">
        <v>341</v>
      </c>
      <c r="B125" s="5"/>
      <c r="C125" s="6" t="s">
        <v>198</v>
      </c>
      <c r="D125" s="4"/>
    </row>
    <row r="126" spans="1:4" ht="15" customHeight="1" x14ac:dyDescent="0.35">
      <c r="A126" s="10" t="s">
        <v>342</v>
      </c>
      <c r="B126" s="5"/>
      <c r="C126" s="6" t="s">
        <v>186</v>
      </c>
      <c r="D126" s="4"/>
    </row>
    <row r="127" spans="1:4" ht="15" customHeight="1" x14ac:dyDescent="0.35">
      <c r="A127" s="10" t="s">
        <v>343</v>
      </c>
      <c r="B127" s="5"/>
      <c r="C127" s="6" t="s">
        <v>484</v>
      </c>
      <c r="D127" s="4"/>
    </row>
    <row r="128" spans="1:4" ht="15" customHeight="1" x14ac:dyDescent="0.35">
      <c r="A128" s="10" t="s">
        <v>344</v>
      </c>
      <c r="B128" s="5"/>
      <c r="C128" s="6" t="s">
        <v>488</v>
      </c>
      <c r="D128" s="4"/>
    </row>
    <row r="129" spans="1:4" s="21" customFormat="1" ht="75" customHeight="1" x14ac:dyDescent="0.35">
      <c r="A129" s="15" t="s">
        <v>345</v>
      </c>
      <c r="B129" s="16"/>
      <c r="C129" s="17" t="s">
        <v>197</v>
      </c>
      <c r="D129" s="14"/>
    </row>
    <row r="130" spans="1:4" s="21" customFormat="1" ht="45" customHeight="1" x14ac:dyDescent="0.35">
      <c r="A130" s="15" t="s">
        <v>346</v>
      </c>
      <c r="B130" s="16"/>
      <c r="C130" s="17" t="s">
        <v>187</v>
      </c>
      <c r="D130" s="14"/>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xr:uid="{00000000-0002-0000-0200-000000000000}">
      <formula1>elenco_dim_tipo</formula1>
    </dataValidation>
    <dataValidation type="list" allowBlank="1" showInputMessage="1" showErrorMessage="1" sqref="D115 D103 D19 D31 D43 D55 D67 D79 D91 D127" xr:uid="{00000000-0002-0000-0200-000001000000}">
      <formula1>elenco_ambito_attivita</formula1>
    </dataValidation>
    <dataValidation type="list" allowBlank="1" showInputMessage="1" showErrorMessage="1" sqref="D20 D32 D44 D56 D68 D80 D92 D104 D116 D128" xr:uid="{00000000-0002-0000-0200-000002000000}">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7"/>
  <sheetViews>
    <sheetView topLeftCell="A8" zoomScale="120" zoomScaleNormal="120" workbookViewId="0">
      <selection activeCell="D53" sqref="D53"/>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210</v>
      </c>
      <c r="D6" s="30"/>
    </row>
    <row r="7" spans="1:4" ht="15" customHeight="1" x14ac:dyDescent="0.35">
      <c r="A7" s="10" t="s">
        <v>121</v>
      </c>
      <c r="B7" s="5"/>
      <c r="C7" s="6" t="s">
        <v>105</v>
      </c>
      <c r="D7" s="11" t="str">
        <f>candidatura</f>
        <v xml:space="preserve">ANDREA COMINI; </v>
      </c>
    </row>
    <row r="8" spans="1:4" ht="15" customHeight="1" x14ac:dyDescent="0.35">
      <c r="A8" s="10"/>
      <c r="B8" s="5"/>
      <c r="C8" s="5"/>
      <c r="D8" s="5"/>
    </row>
    <row r="9" spans="1:4" ht="20" x14ac:dyDescent="0.35">
      <c r="A9" s="10"/>
      <c r="B9" s="5"/>
      <c r="C9" s="27" t="s">
        <v>661</v>
      </c>
      <c r="D9" s="27"/>
    </row>
    <row r="10" spans="1:4" ht="30" customHeight="1" x14ac:dyDescent="0.35">
      <c r="A10" s="10"/>
      <c r="B10" s="5"/>
      <c r="C10" s="31" t="s">
        <v>478</v>
      </c>
      <c r="D10" s="31"/>
    </row>
    <row r="11" spans="1:4" ht="15" customHeight="1" x14ac:dyDescent="0.35">
      <c r="A11" s="10"/>
      <c r="B11" s="5"/>
      <c r="C11" s="5"/>
      <c r="D11" s="5"/>
    </row>
    <row r="12" spans="1:4" ht="15" customHeight="1" x14ac:dyDescent="0.35">
      <c r="A12" s="10" t="s">
        <v>402</v>
      </c>
      <c r="B12" s="5"/>
      <c r="C12" s="6" t="s">
        <v>387</v>
      </c>
      <c r="D12" s="4" t="s">
        <v>677</v>
      </c>
    </row>
    <row r="13" spans="1:4" ht="15" customHeight="1" x14ac:dyDescent="0.35">
      <c r="A13" s="10" t="s">
        <v>403</v>
      </c>
      <c r="B13" s="5"/>
      <c r="C13" s="6" t="s">
        <v>388</v>
      </c>
      <c r="D13" s="4" t="s">
        <v>394</v>
      </c>
    </row>
    <row r="14" spans="1:4" ht="15" customHeight="1" x14ac:dyDescent="0.35">
      <c r="A14" s="10" t="s">
        <v>404</v>
      </c>
      <c r="B14" s="5"/>
      <c r="C14" s="6" t="s">
        <v>389</v>
      </c>
      <c r="D14" s="4" t="s">
        <v>395</v>
      </c>
    </row>
    <row r="15" spans="1:4" ht="60" customHeight="1" x14ac:dyDescent="0.35">
      <c r="A15" s="15" t="s">
        <v>405</v>
      </c>
      <c r="B15" s="16"/>
      <c r="C15" s="17" t="s">
        <v>672</v>
      </c>
      <c r="D15" s="14" t="s">
        <v>712</v>
      </c>
    </row>
    <row r="16" spans="1:4" ht="60" customHeight="1" x14ac:dyDescent="0.35">
      <c r="A16" s="15" t="s">
        <v>406</v>
      </c>
      <c r="B16" s="16"/>
      <c r="C16" s="17" t="s">
        <v>673</v>
      </c>
      <c r="D16" s="14" t="s">
        <v>711</v>
      </c>
    </row>
    <row r="17" spans="1:4" ht="15" customHeight="1" x14ac:dyDescent="0.35">
      <c r="A17" s="10" t="s">
        <v>407</v>
      </c>
      <c r="B17" s="5"/>
      <c r="C17" s="6" t="s">
        <v>348</v>
      </c>
      <c r="D17" s="4" t="s">
        <v>713</v>
      </c>
    </row>
    <row r="18" spans="1:4" ht="15" customHeight="1" x14ac:dyDescent="0.35">
      <c r="A18" s="10" t="s">
        <v>408</v>
      </c>
      <c r="B18" s="5"/>
      <c r="C18" s="6" t="s">
        <v>390</v>
      </c>
      <c r="D18" s="4" t="s">
        <v>397</v>
      </c>
    </row>
    <row r="19" spans="1:4" ht="15" customHeight="1" x14ac:dyDescent="0.35">
      <c r="A19" s="10" t="s">
        <v>409</v>
      </c>
      <c r="B19" s="5"/>
      <c r="C19" s="6" t="s">
        <v>391</v>
      </c>
      <c r="D19" s="4" t="s">
        <v>309</v>
      </c>
    </row>
    <row r="20" spans="1:4" ht="15" customHeight="1" x14ac:dyDescent="0.35">
      <c r="A20" s="10"/>
      <c r="B20" s="5"/>
      <c r="C20" s="5"/>
      <c r="D20" s="5"/>
    </row>
    <row r="21" spans="1:4" ht="15" customHeight="1" x14ac:dyDescent="0.35">
      <c r="A21" s="10" t="s">
        <v>410</v>
      </c>
      <c r="B21" s="5"/>
      <c r="C21" s="6" t="s">
        <v>387</v>
      </c>
      <c r="D21" s="4" t="s">
        <v>677</v>
      </c>
    </row>
    <row r="22" spans="1:4" ht="15" customHeight="1" x14ac:dyDescent="0.35">
      <c r="A22" s="10" t="s">
        <v>411</v>
      </c>
      <c r="B22" s="5"/>
      <c r="C22" s="6" t="s">
        <v>388</v>
      </c>
      <c r="D22" s="4" t="s">
        <v>394</v>
      </c>
    </row>
    <row r="23" spans="1:4" ht="15" customHeight="1" x14ac:dyDescent="0.35">
      <c r="A23" s="10" t="s">
        <v>412</v>
      </c>
      <c r="B23" s="5"/>
      <c r="C23" s="6" t="s">
        <v>389</v>
      </c>
      <c r="D23" s="4" t="s">
        <v>395</v>
      </c>
    </row>
    <row r="24" spans="1:4" ht="60" customHeight="1" x14ac:dyDescent="0.35">
      <c r="A24" s="15" t="s">
        <v>413</v>
      </c>
      <c r="B24" s="16"/>
      <c r="C24" s="17" t="s">
        <v>674</v>
      </c>
      <c r="D24" s="14" t="s">
        <v>712</v>
      </c>
    </row>
    <row r="25" spans="1:4" ht="60" customHeight="1" x14ac:dyDescent="0.35">
      <c r="A25" s="15" t="s">
        <v>414</v>
      </c>
      <c r="B25" s="16"/>
      <c r="C25" s="17" t="s">
        <v>673</v>
      </c>
      <c r="D25" s="14" t="s">
        <v>711</v>
      </c>
    </row>
    <row r="26" spans="1:4" ht="15" customHeight="1" x14ac:dyDescent="0.35">
      <c r="A26" s="10" t="s">
        <v>415</v>
      </c>
      <c r="B26" s="5"/>
      <c r="C26" s="6" t="s">
        <v>348</v>
      </c>
      <c r="D26" s="4" t="s">
        <v>714</v>
      </c>
    </row>
    <row r="27" spans="1:4" ht="15" customHeight="1" x14ac:dyDescent="0.35">
      <c r="A27" s="10" t="s">
        <v>416</v>
      </c>
      <c r="B27" s="5"/>
      <c r="C27" s="6" t="s">
        <v>390</v>
      </c>
      <c r="D27" s="4" t="s">
        <v>397</v>
      </c>
    </row>
    <row r="28" spans="1:4" ht="15" customHeight="1" x14ac:dyDescent="0.35">
      <c r="A28" s="10" t="s">
        <v>417</v>
      </c>
      <c r="B28" s="5"/>
      <c r="C28" s="6" t="s">
        <v>391</v>
      </c>
      <c r="D28" s="4" t="s">
        <v>309</v>
      </c>
    </row>
    <row r="29" spans="1:4" ht="15" customHeight="1" x14ac:dyDescent="0.35">
      <c r="A29" s="10"/>
      <c r="B29" s="5"/>
      <c r="C29" s="5"/>
      <c r="D29" s="5"/>
    </row>
    <row r="30" spans="1:4" ht="15" customHeight="1" x14ac:dyDescent="0.35">
      <c r="A30" s="10" t="s">
        <v>418</v>
      </c>
      <c r="B30" s="5"/>
      <c r="C30" s="6" t="s">
        <v>387</v>
      </c>
      <c r="D30" s="4" t="s">
        <v>677</v>
      </c>
    </row>
    <row r="31" spans="1:4" ht="15" customHeight="1" x14ac:dyDescent="0.35">
      <c r="A31" s="10" t="s">
        <v>419</v>
      </c>
      <c r="B31" s="5"/>
      <c r="C31" s="6" t="s">
        <v>388</v>
      </c>
      <c r="D31" s="4" t="s">
        <v>394</v>
      </c>
    </row>
    <row r="32" spans="1:4" ht="15" customHeight="1" x14ac:dyDescent="0.35">
      <c r="A32" s="10" t="s">
        <v>420</v>
      </c>
      <c r="B32" s="5"/>
      <c r="C32" s="6" t="s">
        <v>389</v>
      </c>
      <c r="D32" s="4" t="s">
        <v>395</v>
      </c>
    </row>
    <row r="33" spans="1:4" ht="60" customHeight="1" x14ac:dyDescent="0.35">
      <c r="A33" s="15" t="s">
        <v>421</v>
      </c>
      <c r="B33" s="16"/>
      <c r="C33" s="17" t="s">
        <v>675</v>
      </c>
      <c r="D33" s="14" t="s">
        <v>712</v>
      </c>
    </row>
    <row r="34" spans="1:4" ht="60" customHeight="1" x14ac:dyDescent="0.35">
      <c r="A34" s="15" t="s">
        <v>422</v>
      </c>
      <c r="B34" s="16"/>
      <c r="C34" s="17" t="s">
        <v>673</v>
      </c>
      <c r="D34" s="14" t="s">
        <v>711</v>
      </c>
    </row>
    <row r="35" spans="1:4" ht="15" customHeight="1" x14ac:dyDescent="0.35">
      <c r="A35" s="10" t="s">
        <v>423</v>
      </c>
      <c r="B35" s="5"/>
      <c r="C35" s="6" t="s">
        <v>348</v>
      </c>
      <c r="D35" s="4" t="s">
        <v>715</v>
      </c>
    </row>
    <row r="36" spans="1:4" ht="15" customHeight="1" x14ac:dyDescent="0.35">
      <c r="A36" s="10" t="s">
        <v>424</v>
      </c>
      <c r="B36" s="5"/>
      <c r="C36" s="6" t="s">
        <v>390</v>
      </c>
      <c r="D36" s="4" t="s">
        <v>398</v>
      </c>
    </row>
    <row r="37" spans="1:4" ht="15" customHeight="1" x14ac:dyDescent="0.35">
      <c r="A37" s="10" t="s">
        <v>425</v>
      </c>
      <c r="B37" s="5"/>
      <c r="C37" s="6" t="s">
        <v>391</v>
      </c>
      <c r="D37" s="4" t="s">
        <v>299</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xr:uid="{00000000-0002-0000-0300-000000000000}">
      <formula1>elenco_ambito</formula1>
    </dataValidation>
    <dataValidation type="list" allowBlank="1" showInputMessage="1" showErrorMessage="1" sqref="D14 D32 D23" xr:uid="{00000000-0002-0000-0300-000001000000}">
      <formula1>elenco_tematica</formula1>
    </dataValidation>
    <dataValidation type="list" allowBlank="1" showInputMessage="1" showErrorMessage="1" sqref="D19 D37 D28" xr:uid="{00000000-0002-0000-0300-000002000000}">
      <formula1>bgt_proj</formula1>
    </dataValidation>
    <dataValidation type="list" allowBlank="1" showInputMessage="1" showErrorMessage="1" sqref="D18 D36 D27" xr:uid="{00000000-0002-0000-0300-000003000000}">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64"/>
  <sheetViews>
    <sheetView topLeftCell="A7" zoomScaleNormal="100" workbookViewId="0">
      <selection activeCell="D53" sqref="D53"/>
    </sheetView>
  </sheetViews>
  <sheetFormatPr defaultColWidth="9.1796875" defaultRowHeight="15" customHeight="1" x14ac:dyDescent="0.35"/>
  <cols>
    <col min="1" max="1" width="6.453125" style="12" customWidth="1"/>
    <col min="2" max="2" width="2.81640625" style="1" customWidth="1"/>
    <col min="3" max="3" width="42.81640625" style="1" customWidth="1"/>
    <col min="4" max="4" width="81.453125" style="1" customWidth="1"/>
    <col min="5" max="5" width="2.81640625" style="1" customWidth="1"/>
    <col min="6" max="16384" width="9.1796875" style="1"/>
  </cols>
  <sheetData>
    <row r="1" spans="1:4" ht="15" customHeight="1" x14ac:dyDescent="0.35">
      <c r="A1" s="10"/>
      <c r="B1" s="5"/>
      <c r="C1" s="6" t="s">
        <v>118</v>
      </c>
      <c r="D1" s="5" t="str">
        <f>istruzioni_bianco</f>
        <v>Posizionarsi sopra una cella per visualizzare le relative istruzioni di compilazione</v>
      </c>
    </row>
    <row r="2" spans="1:4" ht="15" customHeight="1" x14ac:dyDescent="0.35">
      <c r="A2" s="10"/>
      <c r="B2" s="5"/>
      <c r="C2" s="5"/>
      <c r="D2" s="7" t="str">
        <f>istruzioni_giallo</f>
        <v>La compilazione delle celle evidenziate in giallo è obbligatoria</v>
      </c>
    </row>
    <row r="3" spans="1:4" ht="15" customHeight="1" x14ac:dyDescent="0.35">
      <c r="A3" s="10"/>
      <c r="B3" s="5"/>
      <c r="C3" s="5"/>
      <c r="D3" s="8" t="str">
        <f>istruzioni_verde</f>
        <v>La compilazione delle celle evidenziate in verde è facoltativa, ma consigliata se pertinente</v>
      </c>
    </row>
    <row r="4" spans="1:4" ht="15" customHeight="1" x14ac:dyDescent="0.35">
      <c r="A4" s="10"/>
      <c r="B4" s="5"/>
      <c r="C4" s="5"/>
      <c r="D4" s="9" t="str">
        <f>istruzioni_rosso</f>
        <v>Le celle evideziate in rosso si compilano automaticamente</v>
      </c>
    </row>
    <row r="5" spans="1:4" ht="15" customHeight="1" x14ac:dyDescent="0.35">
      <c r="A5" s="10"/>
      <c r="B5" s="5"/>
      <c r="C5" s="5"/>
      <c r="D5" s="5"/>
    </row>
    <row r="6" spans="1:4" ht="16.5" x14ac:dyDescent="0.35">
      <c r="A6" s="10"/>
      <c r="B6" s="5"/>
      <c r="C6" s="30" t="s">
        <v>122</v>
      </c>
      <c r="D6" s="30"/>
    </row>
    <row r="7" spans="1:4" ht="15" customHeight="1" x14ac:dyDescent="0.35">
      <c r="A7" s="10" t="s">
        <v>123</v>
      </c>
      <c r="B7" s="5"/>
      <c r="C7" s="6" t="s">
        <v>105</v>
      </c>
      <c r="D7" s="11" t="str">
        <f>candidatura</f>
        <v xml:space="preserve">ANDREA COMINI; </v>
      </c>
    </row>
    <row r="8" spans="1:4" ht="15" customHeight="1" x14ac:dyDescent="0.35">
      <c r="A8" s="10"/>
      <c r="B8" s="5"/>
      <c r="C8" s="5"/>
      <c r="D8" s="5"/>
    </row>
    <row r="9" spans="1:4" ht="20" x14ac:dyDescent="0.35">
      <c r="A9" s="10"/>
      <c r="B9" s="5"/>
      <c r="C9" s="27" t="s">
        <v>479</v>
      </c>
      <c r="D9" s="27"/>
    </row>
    <row r="10" spans="1:4" ht="15" customHeight="1" x14ac:dyDescent="0.35">
      <c r="A10" s="10"/>
      <c r="B10" s="5"/>
      <c r="C10" s="5"/>
      <c r="D10" s="5"/>
    </row>
    <row r="11" spans="1:4" ht="15" customHeight="1" x14ac:dyDescent="0.35">
      <c r="A11" s="10" t="s">
        <v>432</v>
      </c>
      <c r="B11" s="5"/>
      <c r="C11" s="6" t="s">
        <v>353</v>
      </c>
      <c r="D11" s="11" t="str">
        <f>spec_principale</f>
        <v>TECNOLOGIE_INDUSTRIALI_ABILITANTI</v>
      </c>
    </row>
    <row r="12" spans="1:4" ht="15" customHeight="1" x14ac:dyDescent="0.35">
      <c r="A12" s="10" t="s">
        <v>433</v>
      </c>
      <c r="B12" s="5"/>
      <c r="C12" s="6" t="s">
        <v>355</v>
      </c>
      <c r="D12" s="11" t="str">
        <f>ads1_principale</f>
        <v>TIA4 Materiali avanzati</v>
      </c>
    </row>
    <row r="13" spans="1:4" ht="15" customHeight="1" x14ac:dyDescent="0.35">
      <c r="A13" s="10" t="s">
        <v>434</v>
      </c>
      <c r="B13" s="5"/>
      <c r="C13" s="6" t="s">
        <v>356</v>
      </c>
      <c r="D13" s="11" t="str">
        <f>ads1_secondaria</f>
        <v>TIA6 Nanotecnologie</v>
      </c>
    </row>
    <row r="14" spans="1:4" ht="15" customHeight="1" x14ac:dyDescent="0.35">
      <c r="A14" s="10" t="s">
        <v>435</v>
      </c>
      <c r="B14" s="5"/>
      <c r="C14" s="6" t="s">
        <v>474</v>
      </c>
      <c r="D14" s="11">
        <f>ads1_terziaria</f>
        <v>0</v>
      </c>
    </row>
    <row r="15" spans="1:4" ht="15" customHeight="1" x14ac:dyDescent="0.35">
      <c r="A15" s="10"/>
      <c r="B15" s="5"/>
      <c r="C15" s="5"/>
      <c r="D15" s="5"/>
    </row>
    <row r="16" spans="1:4" ht="15" customHeight="1" x14ac:dyDescent="0.35">
      <c r="A16" s="10" t="s">
        <v>436</v>
      </c>
      <c r="B16" s="5"/>
      <c r="C16" s="6" t="s">
        <v>363</v>
      </c>
      <c r="D16" s="11" t="str">
        <f>l1_tema</f>
        <v>CHIMICA</v>
      </c>
    </row>
    <row r="17" spans="1:4" ht="15" customHeight="1" x14ac:dyDescent="0.35">
      <c r="A17" s="10" t="s">
        <v>437</v>
      </c>
      <c r="B17" s="5"/>
      <c r="C17" s="6" t="s">
        <v>364</v>
      </c>
      <c r="D17" s="11">
        <f>l2_tema</f>
        <v>0</v>
      </c>
    </row>
    <row r="18" spans="1:4" ht="15" customHeight="1" x14ac:dyDescent="0.35">
      <c r="A18" s="10" t="s">
        <v>438</v>
      </c>
      <c r="B18" s="5"/>
      <c r="C18" s="6" t="s">
        <v>365</v>
      </c>
      <c r="D18" s="11">
        <f>dot_tema</f>
        <v>0</v>
      </c>
    </row>
    <row r="19" spans="1:4" ht="15" customHeight="1" x14ac:dyDescent="0.35">
      <c r="A19" s="10" t="s">
        <v>439</v>
      </c>
      <c r="B19" s="5"/>
      <c r="C19" s="6" t="s">
        <v>366</v>
      </c>
      <c r="D19" s="11">
        <f>m2l_tema</f>
        <v>0</v>
      </c>
    </row>
    <row r="20" spans="1:4" ht="15" customHeight="1" x14ac:dyDescent="0.35">
      <c r="A20" s="10"/>
      <c r="B20" s="5"/>
      <c r="C20" s="5"/>
      <c r="D20" s="5"/>
    </row>
    <row r="21" spans="1:4" ht="45" customHeight="1" x14ac:dyDescent="0.35">
      <c r="A21" s="10"/>
      <c r="B21" s="5"/>
      <c r="C21" s="31" t="s">
        <v>431</v>
      </c>
      <c r="D21" s="31"/>
    </row>
    <row r="22" spans="1:4" ht="262.5" customHeight="1" x14ac:dyDescent="0.35">
      <c r="A22" s="15" t="s">
        <v>440</v>
      </c>
      <c r="B22" s="5"/>
      <c r="C22" s="20" t="s">
        <v>429</v>
      </c>
      <c r="D22" s="13" t="s">
        <v>717</v>
      </c>
    </row>
    <row r="23" spans="1:4" ht="15" customHeight="1" x14ac:dyDescent="0.35">
      <c r="A23" s="10"/>
      <c r="B23" s="5"/>
      <c r="C23" s="5"/>
      <c r="D23" s="5"/>
    </row>
    <row r="24" spans="1:4" ht="15" customHeight="1" x14ac:dyDescent="0.35">
      <c r="A24" s="10" t="s">
        <v>441</v>
      </c>
      <c r="B24" s="5"/>
      <c r="C24" s="6" t="s">
        <v>367</v>
      </c>
      <c r="D24" s="11" t="str">
        <f>ep1_denominazione</f>
        <v>AM Stabilizers Corporation</v>
      </c>
    </row>
    <row r="25" spans="1:4" ht="15" customHeight="1" x14ac:dyDescent="0.35">
      <c r="A25" s="10" t="s">
        <v>442</v>
      </c>
      <c r="B25" s="5"/>
      <c r="C25" s="6" t="s">
        <v>368</v>
      </c>
      <c r="D25" s="11" t="str">
        <f>ep2_denominazione</f>
        <v>Baerlocher Italia S.p.A.</v>
      </c>
    </row>
    <row r="26" spans="1:4" ht="15" customHeight="1" x14ac:dyDescent="0.35">
      <c r="A26" s="10" t="s">
        <v>443</v>
      </c>
      <c r="B26" s="5"/>
      <c r="C26" s="6" t="s">
        <v>369</v>
      </c>
      <c r="D26" s="11" t="str">
        <f>ep3_denominazione</f>
        <v>Proter S.p.A.</v>
      </c>
    </row>
    <row r="27" spans="1:4" ht="15" customHeight="1" x14ac:dyDescent="0.35">
      <c r="A27" s="10" t="s">
        <v>444</v>
      </c>
      <c r="B27" s="5"/>
      <c r="C27" s="6" t="s">
        <v>370</v>
      </c>
      <c r="D27" s="11" t="str">
        <f>ep4_denominazione</f>
        <v>FNCF Federazione Nazionale degli Ordini dei Chimici e dei Fisici (ex CNC: Consiglio Nazionale dei Chimici)</v>
      </c>
    </row>
    <row r="28" spans="1:4" ht="15" customHeight="1" x14ac:dyDescent="0.35">
      <c r="A28" s="10" t="s">
        <v>445</v>
      </c>
      <c r="B28" s="5"/>
      <c r="C28" s="6" t="s">
        <v>371</v>
      </c>
      <c r="D28" s="11">
        <f>ep5_denominazione</f>
        <v>0</v>
      </c>
    </row>
    <row r="29" spans="1:4" ht="15" customHeight="1" x14ac:dyDescent="0.35">
      <c r="A29" s="10" t="s">
        <v>446</v>
      </c>
      <c r="B29" s="5"/>
      <c r="C29" s="6" t="s">
        <v>372</v>
      </c>
      <c r="D29" s="11">
        <f>ep6_denominazione</f>
        <v>0</v>
      </c>
    </row>
    <row r="30" spans="1:4" ht="15" customHeight="1" x14ac:dyDescent="0.35">
      <c r="A30" s="10" t="s">
        <v>447</v>
      </c>
      <c r="B30" s="5"/>
      <c r="C30" s="6" t="s">
        <v>373</v>
      </c>
      <c r="D30" s="11">
        <f>ep7_denominazione</f>
        <v>0</v>
      </c>
    </row>
    <row r="31" spans="1:4" ht="15" customHeight="1" x14ac:dyDescent="0.35">
      <c r="A31" s="10" t="s">
        <v>448</v>
      </c>
      <c r="B31" s="5"/>
      <c r="C31" s="6" t="s">
        <v>374</v>
      </c>
      <c r="D31" s="11">
        <f>ep8_denominazione</f>
        <v>0</v>
      </c>
    </row>
    <row r="32" spans="1:4" ht="15" customHeight="1" x14ac:dyDescent="0.35">
      <c r="A32" s="10" t="s">
        <v>449</v>
      </c>
      <c r="B32" s="5"/>
      <c r="C32" s="6" t="s">
        <v>375</v>
      </c>
      <c r="D32" s="11">
        <f>ep9_denominazione</f>
        <v>0</v>
      </c>
    </row>
    <row r="33" spans="1:4" ht="15" customHeight="1" x14ac:dyDescent="0.35">
      <c r="A33" s="10" t="s">
        <v>450</v>
      </c>
      <c r="B33" s="5"/>
      <c r="C33" s="6" t="s">
        <v>211</v>
      </c>
      <c r="D33" s="11">
        <f>ep10_denominazione</f>
        <v>0</v>
      </c>
    </row>
    <row r="34" spans="1:4" ht="45" customHeight="1" x14ac:dyDescent="0.35">
      <c r="A34" s="10"/>
      <c r="B34" s="5"/>
      <c r="C34" s="31" t="s">
        <v>481</v>
      </c>
      <c r="D34" s="31"/>
    </row>
    <row r="35" spans="1:4" ht="262.5" customHeight="1" x14ac:dyDescent="0.35">
      <c r="A35" s="15" t="s">
        <v>451</v>
      </c>
      <c r="B35" s="5"/>
      <c r="C35" s="20" t="s">
        <v>430</v>
      </c>
      <c r="D35" s="13" t="s">
        <v>718</v>
      </c>
    </row>
    <row r="36" spans="1:4" ht="15" customHeight="1" x14ac:dyDescent="0.35">
      <c r="A36" s="10"/>
      <c r="B36" s="5"/>
      <c r="C36" s="5"/>
      <c r="D36" s="5"/>
    </row>
    <row r="37" spans="1:4" ht="20" x14ac:dyDescent="0.35">
      <c r="A37" s="10"/>
      <c r="B37" s="5"/>
      <c r="C37" s="27" t="s">
        <v>480</v>
      </c>
      <c r="D37" s="27"/>
    </row>
    <row r="38" spans="1:4" ht="15" customHeight="1" x14ac:dyDescent="0.35">
      <c r="A38" s="10"/>
      <c r="B38" s="5"/>
      <c r="C38" s="5"/>
      <c r="D38" s="5"/>
    </row>
    <row r="39" spans="1:4" ht="15" customHeight="1" x14ac:dyDescent="0.35">
      <c r="A39" s="10" t="s">
        <v>452</v>
      </c>
      <c r="B39" s="5"/>
      <c r="C39" s="6" t="s">
        <v>354</v>
      </c>
      <c r="D39" s="11" t="str">
        <f>spec_secondaria</f>
        <v>ECOINDUSTRIA</v>
      </c>
    </row>
    <row r="40" spans="1:4" ht="15" customHeight="1" x14ac:dyDescent="0.35">
      <c r="A40" s="10" t="s">
        <v>453</v>
      </c>
      <c r="B40" s="5"/>
      <c r="C40" s="6" t="s">
        <v>357</v>
      </c>
      <c r="D40" s="11" t="str">
        <f>ads2_principale</f>
        <v>AE6 Tecnologie e materiali del sistema dell’edilizia</v>
      </c>
    </row>
    <row r="41" spans="1:4" ht="15" customHeight="1" x14ac:dyDescent="0.35">
      <c r="A41" s="10" t="s">
        <v>454</v>
      </c>
      <c r="B41" s="5"/>
      <c r="C41" s="6" t="s">
        <v>358</v>
      </c>
      <c r="D41" s="11" t="str">
        <f>ads2_secondaria</f>
        <v>CV1 Processi catalitici sostenibili per applicazioni industriali (chimica sostenibile)</v>
      </c>
    </row>
    <row r="42" spans="1:4" ht="15" customHeight="1" x14ac:dyDescent="0.35">
      <c r="A42" s="10" t="s">
        <v>455</v>
      </c>
      <c r="B42" s="5"/>
      <c r="C42" s="6" t="s">
        <v>475</v>
      </c>
      <c r="D42" s="11">
        <f>ads2_terziaria</f>
        <v>0</v>
      </c>
    </row>
    <row r="43" spans="1:4" ht="15" customHeight="1" x14ac:dyDescent="0.35">
      <c r="A43" s="10"/>
      <c r="B43" s="5"/>
      <c r="C43" s="5"/>
      <c r="D43" s="5"/>
    </row>
    <row r="44" spans="1:4" ht="15" customHeight="1" x14ac:dyDescent="0.35">
      <c r="A44" s="10" t="s">
        <v>456</v>
      </c>
      <c r="B44" s="5"/>
      <c r="C44" s="6" t="s">
        <v>363</v>
      </c>
      <c r="D44" s="11" t="str">
        <f>l1_tema</f>
        <v>CHIMICA</v>
      </c>
    </row>
    <row r="45" spans="1:4" ht="15" customHeight="1" x14ac:dyDescent="0.35">
      <c r="A45" s="10" t="s">
        <v>457</v>
      </c>
      <c r="B45" s="5"/>
      <c r="C45" s="6" t="s">
        <v>364</v>
      </c>
      <c r="D45" s="11">
        <f>l2_tema</f>
        <v>0</v>
      </c>
    </row>
    <row r="46" spans="1:4" ht="15" customHeight="1" x14ac:dyDescent="0.35">
      <c r="A46" s="10" t="s">
        <v>458</v>
      </c>
      <c r="B46" s="5"/>
      <c r="C46" s="6" t="s">
        <v>365</v>
      </c>
      <c r="D46" s="11">
        <f>dot_tema</f>
        <v>0</v>
      </c>
    </row>
    <row r="47" spans="1:4" ht="15" customHeight="1" x14ac:dyDescent="0.35">
      <c r="A47" s="10" t="s">
        <v>459</v>
      </c>
      <c r="B47" s="5"/>
      <c r="C47" s="6" t="s">
        <v>366</v>
      </c>
      <c r="D47" s="11">
        <f>m2l_tema</f>
        <v>0</v>
      </c>
    </row>
    <row r="48" spans="1:4" ht="15" customHeight="1" x14ac:dyDescent="0.35">
      <c r="A48" s="10"/>
      <c r="B48" s="5"/>
      <c r="C48" s="5"/>
      <c r="D48" s="5"/>
    </row>
    <row r="49" spans="1:4" ht="60" customHeight="1" x14ac:dyDescent="0.35">
      <c r="A49" s="10"/>
      <c r="B49" s="5"/>
      <c r="C49" s="31" t="s">
        <v>482</v>
      </c>
      <c r="D49" s="31"/>
    </row>
    <row r="50" spans="1:4" ht="262.5" customHeight="1" x14ac:dyDescent="0.35">
      <c r="A50" s="15" t="s">
        <v>460</v>
      </c>
      <c r="B50" s="5"/>
      <c r="C50" s="20" t="s">
        <v>429</v>
      </c>
      <c r="D50" s="14" t="s">
        <v>719</v>
      </c>
    </row>
    <row r="51" spans="1:4" ht="15" customHeight="1" x14ac:dyDescent="0.35">
      <c r="A51" s="10"/>
      <c r="B51" s="5"/>
      <c r="C51" s="5"/>
      <c r="D51" s="5"/>
    </row>
    <row r="52" spans="1:4" ht="15" customHeight="1" x14ac:dyDescent="0.35">
      <c r="A52" s="10" t="s">
        <v>461</v>
      </c>
      <c r="B52" s="5"/>
      <c r="C52" s="6" t="s">
        <v>367</v>
      </c>
      <c r="D52" s="11" t="str">
        <f>ep1_denominazione</f>
        <v>AM Stabilizers Corporation</v>
      </c>
    </row>
    <row r="53" spans="1:4" ht="15" customHeight="1" x14ac:dyDescent="0.35">
      <c r="A53" s="10" t="s">
        <v>462</v>
      </c>
      <c r="B53" s="5"/>
      <c r="C53" s="6" t="s">
        <v>368</v>
      </c>
      <c r="D53" s="11" t="str">
        <f>ep2_denominazione</f>
        <v>Baerlocher Italia S.p.A.</v>
      </c>
    </row>
    <row r="54" spans="1:4" ht="15" customHeight="1" x14ac:dyDescent="0.35">
      <c r="A54" s="10" t="s">
        <v>463</v>
      </c>
      <c r="B54" s="5"/>
      <c r="C54" s="6" t="s">
        <v>369</v>
      </c>
      <c r="D54" s="11" t="str">
        <f>ep3_denominazione</f>
        <v>Proter S.p.A.</v>
      </c>
    </row>
    <row r="55" spans="1:4" ht="15" customHeight="1" x14ac:dyDescent="0.35">
      <c r="A55" s="10" t="s">
        <v>464</v>
      </c>
      <c r="B55" s="5"/>
      <c r="C55" s="6" t="s">
        <v>370</v>
      </c>
      <c r="D55" s="11" t="str">
        <f>ep4_denominazione</f>
        <v>FNCF Federazione Nazionale degli Ordini dei Chimici e dei Fisici (ex CNC: Consiglio Nazionale dei Chimici)</v>
      </c>
    </row>
    <row r="56" spans="1:4" ht="15" customHeight="1" x14ac:dyDescent="0.35">
      <c r="A56" s="10" t="s">
        <v>465</v>
      </c>
      <c r="B56" s="5"/>
      <c r="C56" s="6" t="s">
        <v>371</v>
      </c>
      <c r="D56" s="11">
        <f>ep5_denominazione</f>
        <v>0</v>
      </c>
    </row>
    <row r="57" spans="1:4" ht="15" customHeight="1" x14ac:dyDescent="0.35">
      <c r="A57" s="10" t="s">
        <v>466</v>
      </c>
      <c r="B57" s="5"/>
      <c r="C57" s="6" t="s">
        <v>372</v>
      </c>
      <c r="D57" s="11">
        <f>ep6_denominazione</f>
        <v>0</v>
      </c>
    </row>
    <row r="58" spans="1:4" ht="15" customHeight="1" x14ac:dyDescent="0.35">
      <c r="A58" s="10" t="s">
        <v>467</v>
      </c>
      <c r="B58" s="5"/>
      <c r="C58" s="6" t="s">
        <v>373</v>
      </c>
      <c r="D58" s="11">
        <f>ep7_denominazione</f>
        <v>0</v>
      </c>
    </row>
    <row r="59" spans="1:4" ht="15" customHeight="1" x14ac:dyDescent="0.35">
      <c r="A59" s="10" t="s">
        <v>468</v>
      </c>
      <c r="B59" s="5"/>
      <c r="C59" s="6" t="s">
        <v>374</v>
      </c>
      <c r="D59" s="11">
        <f>ep8_denominazione</f>
        <v>0</v>
      </c>
    </row>
    <row r="60" spans="1:4" ht="15" customHeight="1" x14ac:dyDescent="0.35">
      <c r="A60" s="10" t="s">
        <v>469</v>
      </c>
      <c r="B60" s="5"/>
      <c r="C60" s="6" t="s">
        <v>375</v>
      </c>
      <c r="D60" s="11">
        <f>ep9_denominazione</f>
        <v>0</v>
      </c>
    </row>
    <row r="61" spans="1:4" ht="15" customHeight="1" x14ac:dyDescent="0.35">
      <c r="A61" s="10" t="s">
        <v>470</v>
      </c>
      <c r="B61" s="5"/>
      <c r="C61" s="6" t="s">
        <v>211</v>
      </c>
      <c r="D61" s="11">
        <f>ep10_denominazione</f>
        <v>0</v>
      </c>
    </row>
    <row r="62" spans="1:4" ht="15" customHeight="1" x14ac:dyDescent="0.35">
      <c r="A62" s="10"/>
      <c r="B62" s="5"/>
      <c r="C62" s="5"/>
      <c r="D62" s="5"/>
    </row>
    <row r="63" spans="1:4" ht="60" customHeight="1" x14ac:dyDescent="0.35">
      <c r="A63" s="10"/>
      <c r="B63" s="5"/>
      <c r="C63" s="31" t="s">
        <v>483</v>
      </c>
      <c r="D63" s="31"/>
    </row>
    <row r="64" spans="1:4" ht="262.5" customHeight="1" x14ac:dyDescent="0.35">
      <c r="A64" s="15" t="s">
        <v>471</v>
      </c>
      <c r="B64" s="5"/>
      <c r="C64" s="20" t="s">
        <v>430</v>
      </c>
      <c r="D64" s="14" t="s">
        <v>720</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453125" style="1" bestFit="1" customWidth="1"/>
    <col min="3" max="3" width="6.26953125" style="1" bestFit="1" customWidth="1"/>
    <col min="4" max="4" width="26" style="1" bestFit="1" customWidth="1"/>
    <col min="5" max="5" width="18.7265625" style="1" bestFit="1" customWidth="1"/>
    <col min="6" max="6" width="40.7265625" style="1" bestFit="1" customWidth="1"/>
    <col min="7" max="7" width="47.453125" style="1" bestFit="1" customWidth="1"/>
    <col min="8" max="16384" width="9.1796875" style="1"/>
  </cols>
  <sheetData>
    <row r="1" spans="1:7" ht="15" customHeight="1" x14ac:dyDescent="0.35">
      <c r="A1" s="2" t="s">
        <v>476</v>
      </c>
      <c r="B1" s="2" t="s">
        <v>477</v>
      </c>
      <c r="C1" s="2" t="s">
        <v>112</v>
      </c>
      <c r="D1" s="2" t="s">
        <v>125</v>
      </c>
      <c r="E1" s="2" t="s">
        <v>139</v>
      </c>
      <c r="F1" s="2" t="s">
        <v>202</v>
      </c>
      <c r="G1" s="18" t="s">
        <v>292</v>
      </c>
    </row>
    <row r="2" spans="1:7" ht="15" customHeight="1" x14ac:dyDescent="0.35">
      <c r="A2" s="1" t="s">
        <v>51</v>
      </c>
      <c r="B2" s="1" t="s">
        <v>0</v>
      </c>
      <c r="C2" s="1" t="s">
        <v>114</v>
      </c>
      <c r="D2" s="1" t="s">
        <v>319</v>
      </c>
      <c r="E2" s="1" t="s">
        <v>140</v>
      </c>
      <c r="F2" s="1" t="s">
        <v>199</v>
      </c>
      <c r="G2" s="19" t="s">
        <v>326</v>
      </c>
    </row>
    <row r="3" spans="1:7" ht="15" customHeight="1" x14ac:dyDescent="0.35">
      <c r="A3" s="1" t="s">
        <v>5</v>
      </c>
      <c r="B3" s="1" t="s">
        <v>1</v>
      </c>
      <c r="C3" s="1" t="s">
        <v>113</v>
      </c>
      <c r="D3" s="1" t="s">
        <v>320</v>
      </c>
      <c r="E3" s="1" t="s">
        <v>141</v>
      </c>
      <c r="F3" s="1" t="s">
        <v>200</v>
      </c>
      <c r="G3" s="19" t="s">
        <v>325</v>
      </c>
    </row>
    <row r="4" spans="1:7" ht="15" customHeight="1" x14ac:dyDescent="0.35">
      <c r="A4" s="1" t="s">
        <v>53</v>
      </c>
      <c r="B4" s="1" t="s">
        <v>52</v>
      </c>
      <c r="D4" s="1" t="s">
        <v>321</v>
      </c>
      <c r="F4" s="1" t="s">
        <v>201</v>
      </c>
      <c r="G4" s="19" t="s">
        <v>323</v>
      </c>
    </row>
    <row r="5" spans="1:7" ht="15" customHeight="1" x14ac:dyDescent="0.35">
      <c r="A5" s="1" t="s">
        <v>54</v>
      </c>
      <c r="B5" s="1" t="s">
        <v>2</v>
      </c>
      <c r="D5" s="1" t="s">
        <v>322</v>
      </c>
      <c r="F5" s="1" t="s">
        <v>206</v>
      </c>
      <c r="G5" s="19" t="s">
        <v>324</v>
      </c>
    </row>
    <row r="6" spans="1:7" ht="15" customHeight="1" x14ac:dyDescent="0.35">
      <c r="A6" s="1" t="s">
        <v>55</v>
      </c>
      <c r="B6" s="1" t="s">
        <v>3</v>
      </c>
      <c r="F6" s="1" t="s">
        <v>205</v>
      </c>
    </row>
    <row r="7" spans="1:7" ht="15" customHeight="1" x14ac:dyDescent="0.35">
      <c r="A7" s="1" t="s">
        <v>56</v>
      </c>
      <c r="B7" s="1" t="s">
        <v>4</v>
      </c>
      <c r="D7" s="2" t="s">
        <v>388</v>
      </c>
      <c r="F7" s="1" t="s">
        <v>204</v>
      </c>
      <c r="G7" s="18" t="s">
        <v>303</v>
      </c>
    </row>
    <row r="8" spans="1:7" ht="15" customHeight="1" x14ac:dyDescent="0.35">
      <c r="A8" s="1" t="s">
        <v>57</v>
      </c>
      <c r="B8" s="1" t="s">
        <v>6</v>
      </c>
      <c r="D8" s="1" t="s">
        <v>392</v>
      </c>
      <c r="F8" s="1" t="s">
        <v>203</v>
      </c>
      <c r="G8" s="19" t="s">
        <v>304</v>
      </c>
    </row>
    <row r="9" spans="1:7" ht="15" customHeight="1" x14ac:dyDescent="0.35">
      <c r="A9" s="1" t="s">
        <v>58</v>
      </c>
      <c r="B9" s="1" t="s">
        <v>7</v>
      </c>
      <c r="D9" s="1" t="s">
        <v>393</v>
      </c>
      <c r="G9" s="19" t="s">
        <v>305</v>
      </c>
    </row>
    <row r="10" spans="1:7" ht="15" customHeight="1" x14ac:dyDescent="0.35">
      <c r="A10" s="1" t="s">
        <v>59</v>
      </c>
      <c r="B10" s="1" t="s">
        <v>8</v>
      </c>
      <c r="D10" s="1" t="s">
        <v>394</v>
      </c>
      <c r="F10" s="2" t="s">
        <v>347</v>
      </c>
      <c r="G10" s="19" t="s">
        <v>306</v>
      </c>
    </row>
    <row r="11" spans="1:7" ht="15" customHeight="1" x14ac:dyDescent="0.35">
      <c r="A11" s="1" t="s">
        <v>669</v>
      </c>
      <c r="B11" s="1" t="s">
        <v>652</v>
      </c>
      <c r="F11" s="1" t="s">
        <v>349</v>
      </c>
      <c r="G11" s="19" t="s">
        <v>307</v>
      </c>
    </row>
    <row r="12" spans="1:7" ht="15" customHeight="1" x14ac:dyDescent="0.35">
      <c r="A12" s="1" t="s">
        <v>657</v>
      </c>
      <c r="B12" s="1" t="s">
        <v>9</v>
      </c>
      <c r="D12" s="2" t="s">
        <v>485</v>
      </c>
      <c r="F12" s="1" t="s">
        <v>350</v>
      </c>
      <c r="G12" s="19" t="s">
        <v>308</v>
      </c>
    </row>
    <row r="13" spans="1:7" ht="15" customHeight="1" x14ac:dyDescent="0.35">
      <c r="B13" s="1" t="s">
        <v>10</v>
      </c>
      <c r="D13" s="1" t="s">
        <v>486</v>
      </c>
      <c r="F13" s="1" t="s">
        <v>351</v>
      </c>
    </row>
    <row r="14" spans="1:7" ht="15" customHeight="1" x14ac:dyDescent="0.35">
      <c r="B14" s="1" t="s">
        <v>11</v>
      </c>
      <c r="D14" s="1" t="s">
        <v>487</v>
      </c>
      <c r="F14" s="1" t="s">
        <v>352</v>
      </c>
      <c r="G14" s="18" t="s">
        <v>293</v>
      </c>
    </row>
    <row r="15" spans="1:7" ht="15" customHeight="1" x14ac:dyDescent="0.35">
      <c r="B15" s="1" t="s">
        <v>12</v>
      </c>
      <c r="G15" s="19" t="s">
        <v>294</v>
      </c>
    </row>
    <row r="16" spans="1:7" ht="15" customHeight="1" x14ac:dyDescent="0.35">
      <c r="B16" s="1" t="s">
        <v>13</v>
      </c>
      <c r="D16" s="2" t="s">
        <v>489</v>
      </c>
      <c r="F16" s="2" t="s">
        <v>389</v>
      </c>
      <c r="G16" s="19" t="s">
        <v>295</v>
      </c>
    </row>
    <row r="17" spans="2:7" ht="15" customHeight="1" x14ac:dyDescent="0.35">
      <c r="B17" s="1" t="s">
        <v>14</v>
      </c>
      <c r="D17" s="1" t="s">
        <v>353</v>
      </c>
      <c r="F17" s="1" t="s">
        <v>395</v>
      </c>
      <c r="G17" s="19" t="s">
        <v>296</v>
      </c>
    </row>
    <row r="18" spans="2:7" ht="15" customHeight="1" x14ac:dyDescent="0.35">
      <c r="B18" s="1" t="s">
        <v>15</v>
      </c>
      <c r="D18" s="1" t="s">
        <v>354</v>
      </c>
      <c r="F18" s="1" t="s">
        <v>676</v>
      </c>
      <c r="G18" s="19"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8" t="s">
        <v>311</v>
      </c>
    </row>
    <row r="29" spans="2:7" ht="15" customHeight="1" x14ac:dyDescent="0.35">
      <c r="B29" s="1" t="s">
        <v>22</v>
      </c>
      <c r="G29" s="19" t="s">
        <v>312</v>
      </c>
    </row>
    <row r="30" spans="2:7" ht="15" customHeight="1" x14ac:dyDescent="0.35">
      <c r="B30" s="1" t="s">
        <v>23</v>
      </c>
      <c r="G30" s="19" t="s">
        <v>313</v>
      </c>
    </row>
    <row r="31" spans="2:7" ht="15" customHeight="1" x14ac:dyDescent="0.35">
      <c r="B31" s="1" t="s">
        <v>24</v>
      </c>
      <c r="G31" s="19" t="s">
        <v>314</v>
      </c>
    </row>
    <row r="32" spans="2:7" ht="15" customHeight="1" x14ac:dyDescent="0.35">
      <c r="B32" s="1" t="s">
        <v>25</v>
      </c>
      <c r="G32" s="19" t="s">
        <v>315</v>
      </c>
    </row>
    <row r="33" spans="2:7" ht="15" customHeight="1" x14ac:dyDescent="0.35">
      <c r="B33" s="1" t="s">
        <v>26</v>
      </c>
      <c r="G33" s="19" t="s">
        <v>316</v>
      </c>
    </row>
    <row r="34" spans="2:7" ht="15" customHeight="1" x14ac:dyDescent="0.35">
      <c r="B34" s="1" t="s">
        <v>27</v>
      </c>
      <c r="G34" s="19" t="s">
        <v>317</v>
      </c>
    </row>
    <row r="35" spans="2:7" ht="15" customHeight="1" x14ac:dyDescent="0.35">
      <c r="B35" s="1" t="s">
        <v>28</v>
      </c>
      <c r="G35" s="19"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1" t="s">
        <v>43</v>
      </c>
    </row>
    <row r="51" spans="2:2" ht="15" customHeight="1" x14ac:dyDescent="0.35">
      <c r="B51" s="1" t="s">
        <v>44</v>
      </c>
    </row>
    <row r="52" spans="2:2" ht="15" customHeight="1" x14ac:dyDescent="0.35">
      <c r="B52" s="1" t="s">
        <v>45</v>
      </c>
    </row>
    <row r="53" spans="2:2" ht="15" customHeight="1" x14ac:dyDescent="0.35">
      <c r="B53" s="1" t="s">
        <v>46</v>
      </c>
    </row>
    <row r="54" spans="2:2" ht="15" customHeight="1" x14ac:dyDescent="0.35">
      <c r="B54" s="1" t="s">
        <v>47</v>
      </c>
    </row>
    <row r="55" spans="2:2" ht="15" customHeight="1" x14ac:dyDescent="0.35">
      <c r="B55" s="1" t="s">
        <v>48</v>
      </c>
    </row>
    <row r="56" spans="2:2" ht="15" customHeight="1" x14ac:dyDescent="0.35">
      <c r="B56" s="1" t="s">
        <v>49</v>
      </c>
    </row>
    <row r="57" spans="2:2" ht="15" customHeight="1" x14ac:dyDescent="0.35">
      <c r="B57" s="1" t="s">
        <v>50</v>
      </c>
    </row>
    <row r="58" spans="2:2" ht="15" customHeight="1" x14ac:dyDescent="0.35">
      <c r="B58" s="1" t="s">
        <v>666</v>
      </c>
    </row>
    <row r="59" spans="2:2" ht="15" customHeight="1" x14ac:dyDescent="0.35">
      <c r="B59" s="1" t="s">
        <v>667</v>
      </c>
    </row>
    <row r="60" spans="2:2" ht="15" customHeight="1" x14ac:dyDescent="0.35">
      <c r="B60" s="1" t="s">
        <v>668</v>
      </c>
    </row>
    <row r="61" spans="2:2" ht="15" customHeight="1" x14ac:dyDescent="0.35">
      <c r="B61" s="1" t="s">
        <v>662</v>
      </c>
    </row>
    <row r="62" spans="2:2" ht="15" customHeight="1" x14ac:dyDescent="0.35">
      <c r="B62" s="1" t="s">
        <v>659</v>
      </c>
    </row>
    <row r="63" spans="2:2" ht="15" customHeight="1" x14ac:dyDescent="0.35">
      <c r="B63" s="1" t="s">
        <v>664</v>
      </c>
    </row>
    <row r="64" spans="2:2" ht="15" customHeight="1" x14ac:dyDescent="0.35">
      <c r="B64" s="1" t="s">
        <v>663</v>
      </c>
    </row>
    <row r="65" spans="2:2" ht="15" customHeight="1" x14ac:dyDescent="0.35">
      <c r="B65" s="1" t="s">
        <v>665</v>
      </c>
    </row>
  </sheetData>
  <sortState xmlns:xlrd2="http://schemas.microsoft.com/office/spreadsheetml/2017/richdata2"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GX2"/>
  <sheetViews>
    <sheetView workbookViewId="0">
      <selection activeCell="J33" sqref="J33"/>
    </sheetView>
  </sheetViews>
  <sheetFormatPr defaultColWidth="9.1796875" defaultRowHeight="15" customHeight="1" x14ac:dyDescent="0.35"/>
  <cols>
    <col min="1" max="1" width="6.26953125" style="1" bestFit="1" customWidth="1"/>
    <col min="2" max="2" width="9.7265625" style="1" bestFit="1" customWidth="1"/>
    <col min="3" max="3" width="6.26953125" style="1" bestFit="1" customWidth="1"/>
    <col min="4" max="4" width="15.1796875" style="1" bestFit="1" customWidth="1"/>
    <col min="5" max="5" width="18.1796875" style="1" bestFit="1" customWidth="1"/>
    <col min="6" max="6" width="19.1796875" style="1" bestFit="1" customWidth="1"/>
    <col min="7" max="7" width="14.453125" style="1" bestFit="1" customWidth="1"/>
    <col min="8" max="8" width="20.81640625" style="1" bestFit="1" customWidth="1"/>
    <col min="9" max="9" width="16.7265625" style="1" bestFit="1" customWidth="1"/>
    <col min="10" max="10" width="20.453125" style="1" bestFit="1" customWidth="1"/>
    <col min="11" max="11" width="21.7265625" style="1" bestFit="1" customWidth="1"/>
    <col min="12" max="12" width="20.453125" style="1" bestFit="1" customWidth="1"/>
    <col min="13" max="13" width="16.26953125" style="1" bestFit="1" customWidth="1"/>
    <col min="14" max="14" width="20.1796875" style="1" bestFit="1" customWidth="1"/>
    <col min="15" max="15" width="21.1796875" style="1" bestFit="1" customWidth="1"/>
    <col min="16" max="16" width="23.7265625" style="1" bestFit="1" customWidth="1"/>
    <col min="17" max="17" width="10.7265625" style="1" bestFit="1" customWidth="1"/>
    <col min="18" max="18" width="21.7265625" style="1" bestFit="1" customWidth="1"/>
    <col min="19" max="19" width="9" style="1" bestFit="1" customWidth="1"/>
    <col min="20" max="20" width="9.26953125" style="1" bestFit="1" customWidth="1"/>
    <col min="21" max="21" width="4.453125" style="1" bestFit="1" customWidth="1"/>
    <col min="22" max="22" width="6.7265625" style="1" bestFit="1" customWidth="1"/>
    <col min="23" max="23" width="4.7265625" style="1" bestFit="1" customWidth="1"/>
    <col min="24" max="24" width="13.81640625" style="1" bestFit="1" customWidth="1"/>
    <col min="25" max="25" width="23" style="1" bestFit="1" customWidth="1"/>
    <col min="26" max="26" width="12.26953125" style="1" bestFit="1" customWidth="1"/>
    <col min="27" max="27" width="23" style="1" bestFit="1" customWidth="1"/>
    <col min="28" max="28" width="12.26953125" style="1" bestFit="1" customWidth="1"/>
    <col min="29" max="29" width="23" style="1" bestFit="1" customWidth="1"/>
    <col min="30" max="30" width="12.26953125" style="1" bestFit="1" customWidth="1"/>
    <col min="31" max="31" width="27.1796875" style="1" bestFit="1" customWidth="1"/>
    <col min="32" max="32" width="26.26953125" style="1" bestFit="1" customWidth="1"/>
    <col min="33" max="33" width="27.1796875" style="1" bestFit="1" customWidth="1"/>
    <col min="34" max="34" width="24.453125" style="1" bestFit="1" customWidth="1"/>
    <col min="35" max="35" width="28" style="1" bestFit="1" customWidth="1"/>
    <col min="36" max="36" width="26.26953125" style="1" bestFit="1" customWidth="1"/>
    <col min="37" max="37" width="27.1796875" style="1" bestFit="1" customWidth="1"/>
    <col min="38" max="38" width="24.453125" style="1" bestFit="1" customWidth="1"/>
    <col min="39" max="39" width="18.1796875" style="1" bestFit="1" customWidth="1"/>
    <col min="40" max="40" width="16.26953125" style="1" bestFit="1" customWidth="1"/>
    <col min="41" max="41" width="21.453125" style="1" bestFit="1" customWidth="1"/>
    <col min="42" max="42" width="13.453125" style="1" bestFit="1" customWidth="1"/>
    <col min="43" max="43" width="21.81640625" style="1" bestFit="1" customWidth="1"/>
    <col min="44" max="44" width="22.453125" style="1" bestFit="1" customWidth="1"/>
    <col min="45" max="45" width="32.7265625" style="1" bestFit="1" customWidth="1"/>
    <col min="46" max="46" width="23" style="1" bestFit="1" customWidth="1"/>
    <col min="47" max="47" width="15.1796875" style="1" bestFit="1" customWidth="1"/>
    <col min="48" max="48" width="23.453125" style="1" bestFit="1" customWidth="1"/>
    <col min="49" max="49" width="18.1796875" style="1" bestFit="1" customWidth="1"/>
    <col min="50" max="50" width="16.26953125" style="1" bestFit="1" customWidth="1"/>
    <col min="51" max="51" width="21.453125" style="1" bestFit="1" customWidth="1"/>
    <col min="52" max="52" width="13.453125" style="1" bestFit="1" customWidth="1"/>
    <col min="53" max="53" width="21.81640625" style="1" bestFit="1" customWidth="1"/>
    <col min="54" max="54" width="22.453125" style="1" bestFit="1" customWidth="1"/>
    <col min="55" max="55" width="32.7265625" style="1" bestFit="1" customWidth="1"/>
    <col min="56" max="56" width="23" style="1" bestFit="1" customWidth="1"/>
    <col min="57" max="57" width="15.1796875" style="1" bestFit="1" customWidth="1"/>
    <col min="58" max="58" width="23.453125" style="1" bestFit="1" customWidth="1"/>
    <col min="59" max="59" width="17.453125" style="1" bestFit="1" customWidth="1"/>
    <col min="60" max="60" width="20.453125" style="1" bestFit="1" customWidth="1"/>
    <col min="61" max="61" width="12.453125" style="1" bestFit="1" customWidth="1"/>
    <col min="62" max="62" width="20.81640625" style="1" bestFit="1" customWidth="1"/>
    <col min="63" max="63" width="21.453125" style="1" bestFit="1" customWidth="1"/>
    <col min="64" max="64" width="15.26953125" style="1" bestFit="1" customWidth="1"/>
    <col min="65" max="65" width="20.7265625" style="1" bestFit="1" customWidth="1"/>
    <col min="66" max="66" width="12.81640625" style="1" bestFit="1" customWidth="1"/>
    <col min="67" max="67" width="21.1796875" style="1" bestFit="1" customWidth="1"/>
    <col min="68" max="68" width="21.81640625" style="1" bestFit="1" customWidth="1"/>
    <col min="69" max="69" width="30.7265625" style="1" bestFit="1" customWidth="1"/>
    <col min="70" max="70" width="29" style="1" bestFit="1" customWidth="1"/>
    <col min="71" max="71" width="39.81640625" style="1" bestFit="1" customWidth="1"/>
    <col min="72" max="72" width="34.453125" style="1" bestFit="1" customWidth="1"/>
    <col min="73" max="73" width="35.453125" style="1" bestFit="1" customWidth="1"/>
    <col min="74" max="74" width="23.453125" style="1" bestFit="1" customWidth="1"/>
    <col min="75" max="75" width="22.1796875" style="1" bestFit="1" customWidth="1"/>
    <col min="76" max="76" width="22" style="1" bestFit="1" customWidth="1"/>
    <col min="77" max="77" width="16.26953125" style="1" bestFit="1" customWidth="1"/>
    <col min="78" max="78" width="35.26953125" style="1" bestFit="1" customWidth="1"/>
    <col min="79" max="79" width="28.7265625" style="1" bestFit="1" customWidth="1"/>
    <col min="80" max="80" width="30.7265625" style="1" bestFit="1" customWidth="1"/>
    <col min="81" max="81" width="29" style="1" bestFit="1" customWidth="1"/>
    <col min="82" max="82" width="39.81640625" style="1" bestFit="1" customWidth="1"/>
    <col min="83" max="83" width="34.453125" style="1" bestFit="1" customWidth="1"/>
    <col min="84" max="84" width="35.453125" style="1" bestFit="1" customWidth="1"/>
    <col min="85" max="85" width="23.453125" style="1" bestFit="1" customWidth="1"/>
    <col min="86" max="86" width="22.1796875" style="1" bestFit="1" customWidth="1"/>
    <col min="87" max="87" width="22" style="1" bestFit="1" customWidth="1"/>
    <col min="88" max="88" width="16.26953125" style="1" bestFit="1" customWidth="1"/>
    <col min="89" max="89" width="35.26953125" style="1" bestFit="1" customWidth="1"/>
    <col min="90" max="90" width="28.7265625" style="1" bestFit="1" customWidth="1"/>
    <col min="91" max="91" width="30.7265625" style="1" bestFit="1" customWidth="1"/>
    <col min="92" max="92" width="29" style="1" bestFit="1" customWidth="1"/>
    <col min="93" max="93" width="39.81640625" style="1" bestFit="1" customWidth="1"/>
    <col min="94" max="94" width="34.453125" style="1" bestFit="1" customWidth="1"/>
    <col min="95" max="95" width="35.453125" style="1" bestFit="1" customWidth="1"/>
    <col min="96" max="96" width="23.453125" style="1" bestFit="1" customWidth="1"/>
    <col min="97" max="97" width="22.1796875" style="1" bestFit="1" customWidth="1"/>
    <col min="98" max="98" width="22" style="1" bestFit="1" customWidth="1"/>
    <col min="99" max="99" width="16.26953125" style="1" bestFit="1" customWidth="1"/>
    <col min="100" max="100" width="35.26953125" style="1" bestFit="1" customWidth="1"/>
    <col min="101" max="101" width="28.7265625" style="1" bestFit="1" customWidth="1"/>
    <col min="102" max="102" width="30.7265625" style="1" bestFit="1" customWidth="1"/>
    <col min="103" max="103" width="29" style="1" bestFit="1" customWidth="1"/>
    <col min="104" max="104" width="39.81640625" style="1" bestFit="1" customWidth="1"/>
    <col min="105" max="105" width="34.453125" style="1" bestFit="1" customWidth="1"/>
    <col min="106" max="106" width="35.453125" style="1" bestFit="1" customWidth="1"/>
    <col min="107" max="107" width="23.453125" style="1" bestFit="1" customWidth="1"/>
    <col min="108" max="108" width="22.1796875" style="1" bestFit="1" customWidth="1"/>
    <col min="109" max="109" width="22" style="1" bestFit="1" customWidth="1"/>
    <col min="110" max="110" width="16.26953125" style="1" bestFit="1" customWidth="1"/>
    <col min="111" max="111" width="35.26953125" style="1" bestFit="1" customWidth="1"/>
    <col min="112" max="112" width="28.7265625" style="1" bestFit="1" customWidth="1"/>
    <col min="113" max="113" width="30.7265625" style="1" bestFit="1" customWidth="1"/>
    <col min="114" max="114" width="29" style="1" bestFit="1" customWidth="1"/>
    <col min="115" max="115" width="39.81640625" style="1" bestFit="1" customWidth="1"/>
    <col min="116" max="116" width="34.453125" style="1" bestFit="1" customWidth="1"/>
    <col min="117" max="117" width="35.453125" style="1" bestFit="1" customWidth="1"/>
    <col min="118" max="118" width="23.453125" style="1" bestFit="1" customWidth="1"/>
    <col min="119" max="119" width="22.1796875" style="1" bestFit="1" customWidth="1"/>
    <col min="120" max="120" width="22" style="1" bestFit="1" customWidth="1"/>
    <col min="121" max="121" width="16.26953125" style="1" bestFit="1" customWidth="1"/>
    <col min="122" max="122" width="35.26953125" style="1" bestFit="1" customWidth="1"/>
    <col min="123" max="123" width="28.7265625" style="1" bestFit="1" customWidth="1"/>
    <col min="124" max="124" width="30.7265625" style="1" bestFit="1" customWidth="1"/>
    <col min="125" max="125" width="29" style="1" bestFit="1" customWidth="1"/>
    <col min="126" max="126" width="39.81640625" style="1" bestFit="1" customWidth="1"/>
    <col min="127" max="127" width="34.453125" style="1" bestFit="1" customWidth="1"/>
    <col min="128" max="128" width="35.453125" style="1" bestFit="1" customWidth="1"/>
    <col min="129" max="129" width="23.453125" style="1" bestFit="1" customWidth="1"/>
    <col min="130" max="130" width="22.1796875" style="1" bestFit="1" customWidth="1"/>
    <col min="131" max="131" width="22" style="1" bestFit="1" customWidth="1"/>
    <col min="132" max="132" width="16.26953125" style="1" bestFit="1" customWidth="1"/>
    <col min="133" max="133" width="35.26953125" style="1" bestFit="1" customWidth="1"/>
    <col min="134" max="134" width="28.7265625" style="1" bestFit="1" customWidth="1"/>
    <col min="135" max="135" width="30.7265625" style="1" bestFit="1" customWidth="1"/>
    <col min="136" max="136" width="29" style="1" bestFit="1" customWidth="1"/>
    <col min="137" max="137" width="39.81640625" style="1" bestFit="1" customWidth="1"/>
    <col min="138" max="138" width="34.453125" style="1" bestFit="1" customWidth="1"/>
    <col min="139" max="139" width="35.453125" style="1" bestFit="1" customWidth="1"/>
    <col min="140" max="140" width="23.453125" style="1" bestFit="1" customWidth="1"/>
    <col min="141" max="141" width="22.1796875" style="1" bestFit="1" customWidth="1"/>
    <col min="142" max="142" width="22" style="1" bestFit="1" customWidth="1"/>
    <col min="143" max="143" width="16.26953125" style="1" bestFit="1" customWidth="1"/>
    <col min="144" max="144" width="35.26953125" style="1" bestFit="1" customWidth="1"/>
    <col min="145" max="145" width="28.7265625" style="1" bestFit="1" customWidth="1"/>
    <col min="146" max="146" width="30.7265625" style="1" bestFit="1" customWidth="1"/>
    <col min="147" max="147" width="29" style="1" bestFit="1" customWidth="1"/>
    <col min="148" max="148" width="39.81640625" style="1" bestFit="1" customWidth="1"/>
    <col min="149" max="149" width="34.453125" style="1" bestFit="1" customWidth="1"/>
    <col min="150" max="150" width="35.453125" style="1" bestFit="1" customWidth="1"/>
    <col min="151" max="151" width="23.453125" style="1" bestFit="1" customWidth="1"/>
    <col min="152" max="152" width="22.1796875" style="1" bestFit="1" customWidth="1"/>
    <col min="153" max="153" width="22" style="1" bestFit="1" customWidth="1"/>
    <col min="154" max="154" width="16.26953125" style="1" bestFit="1" customWidth="1"/>
    <col min="155" max="155" width="35.26953125" style="1" bestFit="1" customWidth="1"/>
    <col min="156" max="156" width="28.7265625" style="1" bestFit="1" customWidth="1"/>
    <col min="157" max="157" width="30.7265625" style="1" bestFit="1" customWidth="1"/>
    <col min="158" max="158" width="29" style="1" bestFit="1" customWidth="1"/>
    <col min="159" max="159" width="39.81640625" style="1" bestFit="1" customWidth="1"/>
    <col min="160" max="160" width="34.453125" style="1" bestFit="1" customWidth="1"/>
    <col min="161" max="161" width="35.453125" style="1" bestFit="1" customWidth="1"/>
    <col min="162" max="162" width="23.453125" style="1" bestFit="1" customWidth="1"/>
    <col min="163" max="163" width="22.1796875" style="1" bestFit="1" customWidth="1"/>
    <col min="164" max="164" width="22" style="1" bestFit="1" customWidth="1"/>
    <col min="165" max="165" width="16.26953125" style="1" bestFit="1" customWidth="1"/>
    <col min="166" max="166" width="35.26953125" style="1" bestFit="1" customWidth="1"/>
    <col min="167" max="167" width="28.7265625" style="1" bestFit="1" customWidth="1"/>
    <col min="168" max="168" width="31.7265625" style="1" bestFit="1" customWidth="1"/>
    <col min="169" max="169" width="30.1796875" style="1" bestFit="1" customWidth="1"/>
    <col min="170" max="170" width="40.81640625" style="1" bestFit="1" customWidth="1"/>
    <col min="171" max="171" width="35.453125" style="1" bestFit="1" customWidth="1"/>
    <col min="172" max="172" width="36.453125" style="1" bestFit="1" customWidth="1"/>
    <col min="173" max="173" width="24.453125" style="1" bestFit="1" customWidth="1"/>
    <col min="174" max="174" width="23.1796875" style="1" bestFit="1" customWidth="1"/>
    <col min="175" max="175" width="23" style="1" bestFit="1" customWidth="1"/>
    <col min="176" max="176" width="17.453125" style="1" bestFit="1" customWidth="1"/>
    <col min="177" max="177" width="36.26953125" style="1" bestFit="1" customWidth="1"/>
    <col min="178" max="178" width="29.81640625" style="1" bestFit="1" customWidth="1"/>
    <col min="179" max="179" width="20.453125" style="1" bestFit="1" customWidth="1"/>
    <col min="180" max="180" width="12.7265625" style="1" bestFit="1" customWidth="1"/>
    <col min="181" max="181" width="14.81640625" style="1" bestFit="1" customWidth="1"/>
    <col min="182" max="182" width="21.1796875" style="1" bestFit="1" customWidth="1"/>
    <col min="183" max="183" width="38.26953125" style="1" bestFit="1" customWidth="1"/>
    <col min="184" max="184" width="11" style="1" bestFit="1" customWidth="1"/>
    <col min="185" max="185" width="31.26953125" style="1" bestFit="1" customWidth="1"/>
    <col min="186" max="186" width="44" style="1" bestFit="1" customWidth="1"/>
    <col min="187" max="187" width="20.453125" style="1" bestFit="1" customWidth="1"/>
    <col min="188" max="188" width="12.7265625" style="1" bestFit="1" customWidth="1"/>
    <col min="189" max="189" width="14.81640625" style="1" bestFit="1" customWidth="1"/>
    <col min="190" max="190" width="21.1796875" style="1" bestFit="1" customWidth="1"/>
    <col min="191" max="191" width="38.26953125" style="1" bestFit="1" customWidth="1"/>
    <col min="192" max="192" width="11" style="1" bestFit="1" customWidth="1"/>
    <col min="193" max="193" width="31.26953125" style="1" bestFit="1" customWidth="1"/>
    <col min="194" max="194" width="44" style="1" bestFit="1" customWidth="1"/>
    <col min="195" max="195" width="20.453125" style="1" bestFit="1" customWidth="1"/>
    <col min="196" max="196" width="12.7265625" style="1" bestFit="1" customWidth="1"/>
    <col min="197" max="197" width="14.81640625" style="1" bestFit="1" customWidth="1"/>
    <col min="198" max="198" width="21.1796875" style="1" bestFit="1" customWidth="1"/>
    <col min="199" max="199" width="38.26953125" style="1" bestFit="1" customWidth="1"/>
    <col min="200" max="200" width="11" style="1" bestFit="1" customWidth="1"/>
    <col min="201" max="201" width="31.26953125" style="1" bestFit="1" customWidth="1"/>
    <col min="202" max="202" width="44" style="1" bestFit="1" customWidth="1"/>
    <col min="203" max="203" width="33.453125" style="1" bestFit="1" customWidth="1"/>
    <col min="204" max="204" width="40.7265625" style="1" bestFit="1" customWidth="1"/>
    <col min="205" max="205" width="33.453125" style="1" bestFit="1" customWidth="1"/>
    <col min="206" max="206" width="40.7265625" style="1" bestFit="1" customWidth="1"/>
    <col min="207" max="16384" width="9.1796875" style="1"/>
  </cols>
  <sheetData>
    <row r="1" spans="1:206" ht="15" customHeight="1" x14ac:dyDescent="0.35">
      <c r="A1" s="6" t="s">
        <v>60</v>
      </c>
      <c r="B1" s="6" t="s">
        <v>61</v>
      </c>
      <c r="C1" s="6" t="s">
        <v>112</v>
      </c>
      <c r="D1" s="6" t="s">
        <v>62</v>
      </c>
      <c r="E1" s="6" t="s">
        <v>63</v>
      </c>
      <c r="F1" s="6" t="s">
        <v>496</v>
      </c>
      <c r="G1" s="6" t="s">
        <v>497</v>
      </c>
      <c r="H1" s="6" t="s">
        <v>66</v>
      </c>
      <c r="I1" s="6" t="s">
        <v>65</v>
      </c>
      <c r="J1" s="6" t="s">
        <v>64</v>
      </c>
      <c r="K1" s="6" t="s">
        <v>498</v>
      </c>
      <c r="L1" s="6" t="s">
        <v>67</v>
      </c>
      <c r="M1" s="6" t="s">
        <v>69</v>
      </c>
      <c r="N1" s="6" t="s">
        <v>68</v>
      </c>
      <c r="O1" s="6" t="s">
        <v>499</v>
      </c>
      <c r="P1" s="6" t="s">
        <v>185</v>
      </c>
      <c r="Q1" s="6" t="s">
        <v>70</v>
      </c>
      <c r="R1" s="6" t="s">
        <v>76</v>
      </c>
      <c r="S1" s="6" t="s">
        <v>71</v>
      </c>
      <c r="T1" s="6" t="s">
        <v>72</v>
      </c>
      <c r="U1" s="6" t="s">
        <v>73</v>
      </c>
      <c r="V1" s="6" t="s">
        <v>74</v>
      </c>
      <c r="W1" s="6" t="s">
        <v>75</v>
      </c>
      <c r="X1" s="6" t="s">
        <v>124</v>
      </c>
      <c r="Y1" s="6" t="s">
        <v>126</v>
      </c>
      <c r="Z1" s="6" t="s">
        <v>127</v>
      </c>
      <c r="AA1" s="6" t="s">
        <v>128</v>
      </c>
      <c r="AB1" s="6" t="s">
        <v>129</v>
      </c>
      <c r="AC1" s="6" t="s">
        <v>130</v>
      </c>
      <c r="AD1" s="6" t="s">
        <v>131</v>
      </c>
      <c r="AE1" s="6" t="s">
        <v>353</v>
      </c>
      <c r="AF1" s="6" t="s">
        <v>355</v>
      </c>
      <c r="AG1" s="6" t="s">
        <v>356</v>
      </c>
      <c r="AH1" s="6" t="s">
        <v>474</v>
      </c>
      <c r="AI1" s="6" t="s">
        <v>354</v>
      </c>
      <c r="AJ1" s="6" t="s">
        <v>357</v>
      </c>
      <c r="AK1" s="6" t="s">
        <v>358</v>
      </c>
      <c r="AL1" s="6" t="s">
        <v>475</v>
      </c>
      <c r="AM1" s="6" t="s">
        <v>506</v>
      </c>
      <c r="AN1" s="6" t="s">
        <v>427</v>
      </c>
      <c r="AO1" s="6" t="s">
        <v>507</v>
      </c>
      <c r="AP1" s="6" t="s">
        <v>508</v>
      </c>
      <c r="AQ1" s="6" t="s">
        <v>509</v>
      </c>
      <c r="AR1" s="6" t="s">
        <v>510</v>
      </c>
      <c r="AS1" s="6" t="s">
        <v>500</v>
      </c>
      <c r="AT1" s="6" t="s">
        <v>502</v>
      </c>
      <c r="AU1" s="6" t="s">
        <v>503</v>
      </c>
      <c r="AV1" s="6" t="s">
        <v>504</v>
      </c>
      <c r="AW1" s="6" t="s">
        <v>505</v>
      </c>
      <c r="AX1" s="6" t="s">
        <v>428</v>
      </c>
      <c r="AY1" s="6" t="s">
        <v>511</v>
      </c>
      <c r="AZ1" s="6" t="s">
        <v>512</v>
      </c>
      <c r="BA1" s="6" t="s">
        <v>513</v>
      </c>
      <c r="BB1" s="6" t="s">
        <v>514</v>
      </c>
      <c r="BC1" s="6" t="s">
        <v>501</v>
      </c>
      <c r="BD1" s="6" t="s">
        <v>515</v>
      </c>
      <c r="BE1" s="6" t="s">
        <v>516</v>
      </c>
      <c r="BF1" s="6" t="s">
        <v>517</v>
      </c>
      <c r="BG1" s="6" t="s">
        <v>360</v>
      </c>
      <c r="BH1" s="6" t="s">
        <v>518</v>
      </c>
      <c r="BI1" s="6" t="s">
        <v>519</v>
      </c>
      <c r="BJ1" s="6" t="s">
        <v>520</v>
      </c>
      <c r="BK1" s="6" t="s">
        <v>521</v>
      </c>
      <c r="BL1" s="6" t="s">
        <v>361</v>
      </c>
      <c r="BM1" s="6" t="s">
        <v>522</v>
      </c>
      <c r="BN1" s="6" t="s">
        <v>523</v>
      </c>
      <c r="BO1" s="6" t="s">
        <v>524</v>
      </c>
      <c r="BP1" s="6" t="s">
        <v>525</v>
      </c>
      <c r="BQ1" s="6" t="s">
        <v>528</v>
      </c>
      <c r="BR1" s="6" t="s">
        <v>529</v>
      </c>
      <c r="BS1" s="6" t="s">
        <v>377</v>
      </c>
      <c r="BT1" s="6" t="s">
        <v>530</v>
      </c>
      <c r="BU1" s="6" t="s">
        <v>531</v>
      </c>
      <c r="BV1" s="6" t="s">
        <v>532</v>
      </c>
      <c r="BW1" s="6" t="s">
        <v>533</v>
      </c>
      <c r="BX1" s="6" t="s">
        <v>534</v>
      </c>
      <c r="BY1" s="6" t="s">
        <v>535</v>
      </c>
      <c r="BZ1" s="17" t="s">
        <v>536</v>
      </c>
      <c r="CA1" s="17" t="s">
        <v>537</v>
      </c>
      <c r="CB1" s="6" t="s">
        <v>538</v>
      </c>
      <c r="CC1" s="6" t="s">
        <v>539</v>
      </c>
      <c r="CD1" s="6" t="s">
        <v>378</v>
      </c>
      <c r="CE1" s="6" t="s">
        <v>540</v>
      </c>
      <c r="CF1" s="6" t="s">
        <v>541</v>
      </c>
      <c r="CG1" s="6" t="s">
        <v>542</v>
      </c>
      <c r="CH1" s="6" t="s">
        <v>543</v>
      </c>
      <c r="CI1" s="6" t="s">
        <v>544</v>
      </c>
      <c r="CJ1" s="6" t="s">
        <v>545</v>
      </c>
      <c r="CK1" s="17" t="s">
        <v>546</v>
      </c>
      <c r="CL1" s="17" t="s">
        <v>547</v>
      </c>
      <c r="CM1" s="6" t="s">
        <v>548</v>
      </c>
      <c r="CN1" s="6" t="s">
        <v>549</v>
      </c>
      <c r="CO1" s="6" t="s">
        <v>379</v>
      </c>
      <c r="CP1" s="6" t="s">
        <v>550</v>
      </c>
      <c r="CQ1" s="6" t="s">
        <v>551</v>
      </c>
      <c r="CR1" s="6" t="s">
        <v>552</v>
      </c>
      <c r="CS1" s="6" t="s">
        <v>553</v>
      </c>
      <c r="CT1" s="6" t="s">
        <v>554</v>
      </c>
      <c r="CU1" s="6" t="s">
        <v>555</v>
      </c>
      <c r="CV1" s="17" t="s">
        <v>556</v>
      </c>
      <c r="CW1" s="17" t="s">
        <v>557</v>
      </c>
      <c r="CX1" s="6" t="s">
        <v>559</v>
      </c>
      <c r="CY1" s="6" t="s">
        <v>560</v>
      </c>
      <c r="CZ1" s="6" t="s">
        <v>380</v>
      </c>
      <c r="DA1" s="6" t="s">
        <v>561</v>
      </c>
      <c r="DB1" s="6" t="s">
        <v>562</v>
      </c>
      <c r="DC1" s="6" t="s">
        <v>563</v>
      </c>
      <c r="DD1" s="6" t="s">
        <v>564</v>
      </c>
      <c r="DE1" s="6" t="s">
        <v>565</v>
      </c>
      <c r="DF1" s="6" t="s">
        <v>566</v>
      </c>
      <c r="DG1" s="17" t="s">
        <v>567</v>
      </c>
      <c r="DH1" s="17" t="s">
        <v>568</v>
      </c>
      <c r="DI1" s="6" t="s">
        <v>569</v>
      </c>
      <c r="DJ1" s="6" t="s">
        <v>570</v>
      </c>
      <c r="DK1" s="6" t="s">
        <v>381</v>
      </c>
      <c r="DL1" s="6" t="s">
        <v>571</v>
      </c>
      <c r="DM1" s="6" t="s">
        <v>572</v>
      </c>
      <c r="DN1" s="6" t="s">
        <v>573</v>
      </c>
      <c r="DO1" s="6" t="s">
        <v>574</v>
      </c>
      <c r="DP1" s="6" t="s">
        <v>575</v>
      </c>
      <c r="DQ1" s="6" t="s">
        <v>576</v>
      </c>
      <c r="DR1" s="17" t="s">
        <v>577</v>
      </c>
      <c r="DS1" s="17" t="s">
        <v>578</v>
      </c>
      <c r="DT1" s="6" t="s">
        <v>579</v>
      </c>
      <c r="DU1" s="6" t="s">
        <v>580</v>
      </c>
      <c r="DV1" s="6" t="s">
        <v>382</v>
      </c>
      <c r="DW1" s="6" t="s">
        <v>581</v>
      </c>
      <c r="DX1" s="6" t="s">
        <v>582</v>
      </c>
      <c r="DY1" s="6" t="s">
        <v>583</v>
      </c>
      <c r="DZ1" s="6" t="s">
        <v>584</v>
      </c>
      <c r="EA1" s="6" t="s">
        <v>585</v>
      </c>
      <c r="EB1" s="6" t="s">
        <v>586</v>
      </c>
      <c r="EC1" s="17" t="s">
        <v>587</v>
      </c>
      <c r="ED1" s="17" t="s">
        <v>588</v>
      </c>
      <c r="EE1" s="6" t="s">
        <v>589</v>
      </c>
      <c r="EF1" s="6" t="s">
        <v>590</v>
      </c>
      <c r="EG1" s="6" t="s">
        <v>383</v>
      </c>
      <c r="EH1" s="6" t="s">
        <v>591</v>
      </c>
      <c r="EI1" s="6" t="s">
        <v>592</v>
      </c>
      <c r="EJ1" s="6" t="s">
        <v>593</v>
      </c>
      <c r="EK1" s="6" t="s">
        <v>594</v>
      </c>
      <c r="EL1" s="6" t="s">
        <v>595</v>
      </c>
      <c r="EM1" s="6" t="s">
        <v>596</v>
      </c>
      <c r="EN1" s="17" t="s">
        <v>597</v>
      </c>
      <c r="EO1" s="17" t="s">
        <v>598</v>
      </c>
      <c r="EP1" s="6" t="s">
        <v>599</v>
      </c>
      <c r="EQ1" s="6" t="s">
        <v>600</v>
      </c>
      <c r="ER1" s="6" t="s">
        <v>384</v>
      </c>
      <c r="ES1" s="6" t="s">
        <v>601</v>
      </c>
      <c r="ET1" s="6" t="s">
        <v>602</v>
      </c>
      <c r="EU1" s="6" t="s">
        <v>603</v>
      </c>
      <c r="EV1" s="6" t="s">
        <v>604</v>
      </c>
      <c r="EW1" s="6" t="s">
        <v>605</v>
      </c>
      <c r="EX1" s="6" t="s">
        <v>606</v>
      </c>
      <c r="EY1" s="17" t="s">
        <v>607</v>
      </c>
      <c r="EZ1" s="17" t="s">
        <v>608</v>
      </c>
      <c r="FA1" s="6" t="s">
        <v>609</v>
      </c>
      <c r="FB1" s="6" t="s">
        <v>610</v>
      </c>
      <c r="FC1" s="6" t="s">
        <v>385</v>
      </c>
      <c r="FD1" s="6" t="s">
        <v>611</v>
      </c>
      <c r="FE1" s="6" t="s">
        <v>612</v>
      </c>
      <c r="FF1" s="6" t="s">
        <v>613</v>
      </c>
      <c r="FG1" s="6" t="s">
        <v>614</v>
      </c>
      <c r="FH1" s="6" t="s">
        <v>615</v>
      </c>
      <c r="FI1" s="6" t="s">
        <v>616</v>
      </c>
      <c r="FJ1" s="17" t="s">
        <v>617</v>
      </c>
      <c r="FK1" s="17" t="s">
        <v>618</v>
      </c>
      <c r="FL1" s="6" t="s">
        <v>619</v>
      </c>
      <c r="FM1" s="6" t="s">
        <v>620</v>
      </c>
      <c r="FN1" s="6" t="s">
        <v>386</v>
      </c>
      <c r="FO1" s="6" t="s">
        <v>621</v>
      </c>
      <c r="FP1" s="6" t="s">
        <v>622</v>
      </c>
      <c r="FQ1" s="6" t="s">
        <v>623</v>
      </c>
      <c r="FR1" s="6" t="s">
        <v>624</v>
      </c>
      <c r="FS1" s="6" t="s">
        <v>625</v>
      </c>
      <c r="FT1" s="6" t="s">
        <v>626</v>
      </c>
      <c r="FU1" s="17" t="s">
        <v>627</v>
      </c>
      <c r="FV1" s="17" t="s">
        <v>628</v>
      </c>
      <c r="FW1" s="6" t="s">
        <v>629</v>
      </c>
      <c r="FX1" s="6" t="s">
        <v>630</v>
      </c>
      <c r="FY1" s="6" t="s">
        <v>631</v>
      </c>
      <c r="FZ1" s="17" t="s">
        <v>493</v>
      </c>
      <c r="GA1" s="17" t="s">
        <v>632</v>
      </c>
      <c r="GB1" s="6" t="s">
        <v>633</v>
      </c>
      <c r="GC1" s="6" t="s">
        <v>634</v>
      </c>
      <c r="GD1" s="6" t="s">
        <v>635</v>
      </c>
      <c r="GE1" s="6" t="s">
        <v>636</v>
      </c>
      <c r="GF1" s="6" t="s">
        <v>637</v>
      </c>
      <c r="GG1" s="6" t="s">
        <v>638</v>
      </c>
      <c r="GH1" s="17" t="s">
        <v>494</v>
      </c>
      <c r="GI1" s="17" t="s">
        <v>639</v>
      </c>
      <c r="GJ1" s="6" t="s">
        <v>640</v>
      </c>
      <c r="GK1" s="6" t="s">
        <v>641</v>
      </c>
      <c r="GL1" s="6" t="s">
        <v>642</v>
      </c>
      <c r="GM1" s="6" t="s">
        <v>643</v>
      </c>
      <c r="GN1" s="6" t="s">
        <v>644</v>
      </c>
      <c r="GO1" s="6" t="s">
        <v>645</v>
      </c>
      <c r="GP1" s="17" t="s">
        <v>495</v>
      </c>
      <c r="GQ1" s="17" t="s">
        <v>646</v>
      </c>
      <c r="GR1" s="6" t="s">
        <v>647</v>
      </c>
      <c r="GS1" s="6" t="s">
        <v>648</v>
      </c>
      <c r="GT1" s="6" t="s">
        <v>649</v>
      </c>
      <c r="GU1" s="20" t="s">
        <v>650</v>
      </c>
      <c r="GV1" s="20" t="s">
        <v>526</v>
      </c>
      <c r="GW1" s="20" t="s">
        <v>651</v>
      </c>
      <c r="GX1" s="20" t="s">
        <v>527</v>
      </c>
    </row>
    <row r="2" spans="1:206" ht="15" customHeight="1" x14ac:dyDescent="0.35">
      <c r="A2" s="1" t="str">
        <f>nome</f>
        <v>ANDREA</v>
      </c>
      <c r="B2" s="1" t="str">
        <f>cognome</f>
        <v>COMINI</v>
      </c>
      <c r="C2" s="1">
        <f>sesso</f>
        <v>0</v>
      </c>
      <c r="D2" s="1">
        <f>stato_nascita</f>
        <v>0</v>
      </c>
      <c r="E2" s="1" t="str">
        <f>comune_nascita</f>
        <v>Pavia</v>
      </c>
      <c r="F2" s="1">
        <f>provincia_nascita</f>
        <v>0</v>
      </c>
      <c r="G2" s="1" t="str">
        <f>data_nascita</f>
        <v>1950</v>
      </c>
      <c r="H2" s="1">
        <f>indirizzo_residenza</f>
        <v>0</v>
      </c>
      <c r="I2" s="1">
        <f>cap_residenza</f>
        <v>0</v>
      </c>
      <c r="J2" s="1">
        <f>comune_residenza</f>
        <v>0</v>
      </c>
      <c r="K2" s="1">
        <f>provincia_residenza</f>
        <v>0</v>
      </c>
      <c r="L2" s="1">
        <f>indirizzo_domicilio</f>
        <v>0</v>
      </c>
      <c r="M2" s="1">
        <f>cap_domicilio</f>
        <v>0</v>
      </c>
      <c r="N2" s="1">
        <f>comune_domicilio</f>
        <v>0</v>
      </c>
      <c r="O2" s="1">
        <f>provincia_domicilio</f>
        <v>0</v>
      </c>
      <c r="P2" s="1">
        <f>codice_fiscale</f>
        <v>0</v>
      </c>
      <c r="Q2" s="1" t="str">
        <f>partita_iva</f>
        <v>02351100181</v>
      </c>
      <c r="R2" s="1">
        <f>intestatario_partita_iva</f>
        <v>0</v>
      </c>
      <c r="S2" s="1">
        <f>telefono</f>
        <v>0</v>
      </c>
      <c r="T2" s="1">
        <f>cellulare</f>
        <v>0</v>
      </c>
      <c r="U2" s="1">
        <f>fax</f>
        <v>0</v>
      </c>
      <c r="V2" s="1">
        <f>email</f>
        <v>0</v>
      </c>
      <c r="W2" s="1">
        <f>pec</f>
        <v>0</v>
      </c>
      <c r="X2" s="1" t="str">
        <f>lingua_madre</f>
        <v>ITALIANO</v>
      </c>
      <c r="Y2" s="1" t="str">
        <f>lingua1</f>
        <v>INGLESE</v>
      </c>
      <c r="Z2" s="1" t="str">
        <f>lingua1_livello</f>
        <v>7 Professionale</v>
      </c>
      <c r="AA2" s="1">
        <f>lingua2</f>
        <v>0</v>
      </c>
      <c r="AB2" s="1">
        <f>lingua2_livello</f>
        <v>0</v>
      </c>
      <c r="AC2" s="1">
        <f>lingua3</f>
        <v>0</v>
      </c>
      <c r="AD2" s="1">
        <f>lingua3_livello</f>
        <v>0</v>
      </c>
      <c r="AE2" s="1" t="str">
        <f>spec_principale</f>
        <v>TECNOLOGIE_INDUSTRIALI_ABILITANTI</v>
      </c>
      <c r="AF2" s="1" t="str">
        <f>ads1_principale</f>
        <v>TIA4 Materiali avanzati</v>
      </c>
      <c r="AG2" s="1" t="str">
        <f>ads1_secondaria</f>
        <v>TIA6 Nanotecnologie</v>
      </c>
      <c r="AH2" s="1">
        <f>ads1_terziaria</f>
        <v>0</v>
      </c>
      <c r="AI2" s="1" t="str">
        <f>spec_secondaria</f>
        <v>ECOINDUSTRIA</v>
      </c>
      <c r="AJ2" s="1" t="str">
        <f>ads2_principale</f>
        <v>AE6 Tecnologie e materiali del sistema dell’edilizia</v>
      </c>
      <c r="AK2" s="1" t="str">
        <f>ads2_secondaria</f>
        <v>CV1 Processi catalitici sostenibili per applicazioni industriali (chimica sostenibile)</v>
      </c>
      <c r="AL2" s="1">
        <f>ads2_terziaria</f>
        <v>0</v>
      </c>
      <c r="AM2" s="1" t="str">
        <f>l1_tipo</f>
        <v>Vecchio ordinamento</v>
      </c>
      <c r="AN2" s="1" t="str">
        <f>l1_tema</f>
        <v>CHIMICA</v>
      </c>
      <c r="AO2" s="1" t="str">
        <f>l1_anno</f>
        <v>1977</v>
      </c>
      <c r="AP2" s="1" t="str">
        <f>l1_presso</f>
        <v>Università degli Studi di Pavia</v>
      </c>
      <c r="AQ2" s="1" t="str">
        <f>l1_titolo</f>
        <v>Metaboliti secondari del Paxillus Involutus (Fries ex Batsch) e dell'Hypholoma Fasciculare (Hudson ex Fries) Quélet</v>
      </c>
      <c r="AR2" s="1" t="str">
        <f>l1_voto</f>
        <v>110/110 con lode</v>
      </c>
      <c r="AS2" s="1">
        <f>l11_tema</f>
        <v>0</v>
      </c>
      <c r="AT2" s="1">
        <f>l11_anno</f>
        <v>0</v>
      </c>
      <c r="AU2" s="1">
        <f>l11_presso</f>
        <v>0</v>
      </c>
      <c r="AV2" s="1">
        <f>l11_titolo</f>
        <v>0</v>
      </c>
      <c r="AW2" s="1">
        <f>l2_tipo</f>
        <v>0</v>
      </c>
      <c r="AX2" s="1">
        <f>l2_tema</f>
        <v>0</v>
      </c>
      <c r="AY2" s="1">
        <f>l2_anno</f>
        <v>0</v>
      </c>
      <c r="AZ2" s="1">
        <f>l2_presso</f>
        <v>0</v>
      </c>
      <c r="BA2" s="1">
        <f>l2_titolo</f>
        <v>0</v>
      </c>
      <c r="BB2" s="1">
        <f>l2_voto</f>
        <v>0</v>
      </c>
      <c r="BC2" s="1">
        <f>l21_tema</f>
        <v>0</v>
      </c>
      <c r="BD2" s="1">
        <f>l21_anno</f>
        <v>0</v>
      </c>
      <c r="BE2" s="1">
        <f>l21_presso</f>
        <v>0</v>
      </c>
      <c r="BF2" s="1">
        <f>l21_titolo</f>
        <v>0</v>
      </c>
      <c r="BG2" s="1">
        <f>dot_tema</f>
        <v>0</v>
      </c>
      <c r="BH2" s="1">
        <f>dot_anno</f>
        <v>0</v>
      </c>
      <c r="BI2" s="1">
        <f>dot_presso</f>
        <v>0</v>
      </c>
      <c r="BJ2" s="1">
        <f>dot_titolo</f>
        <v>0</v>
      </c>
      <c r="BK2" s="1">
        <f>dot_voto</f>
        <v>0</v>
      </c>
      <c r="BL2" s="1">
        <f>m2l_tema</f>
        <v>0</v>
      </c>
      <c r="BM2" s="1">
        <f>m2l_anno</f>
        <v>0</v>
      </c>
      <c r="BN2" s="1">
        <f>m2l_presso</f>
        <v>0</v>
      </c>
      <c r="BO2" s="1">
        <f>m2l_titolo</f>
        <v>0</v>
      </c>
      <c r="BP2" s="1">
        <f>m2l_voto</f>
        <v>0</v>
      </c>
      <c r="BQ2" s="1">
        <f>ep1_inizio</f>
        <v>40210</v>
      </c>
      <c r="BR2" s="1" t="str">
        <f>ep1_fine</f>
        <v>gg/mm/aaaa</v>
      </c>
      <c r="BS2" s="1" t="str">
        <f>ep1_denominazione</f>
        <v>AM Stabilizers Corporation</v>
      </c>
      <c r="BT2" s="1" t="str">
        <f>ep1_comune</f>
        <v xml:space="preserve">VALPARAISO </v>
      </c>
      <c r="BU2" s="1" t="str">
        <f>ep1_provincia</f>
        <v>INDIANA - STATI UNITI</v>
      </c>
      <c r="BV2" s="1" t="str">
        <f>ep1_dimensione</f>
        <v>3 Media impresa (&lt; 250 dipendenti)</v>
      </c>
      <c r="BW2" s="1" t="str">
        <f>ep1_settore</f>
        <v>Industria Chimica Produttrice di Additivi per Materie Plastiche</v>
      </c>
      <c r="BX2" s="1" t="str">
        <f>ep1_ambito</f>
        <v>Privato</v>
      </c>
      <c r="BY2" s="1" t="str">
        <f>ep1_rife</f>
        <v>Entrambe</v>
      </c>
      <c r="BZ2" s="1" t="str">
        <f>ep1_attivita</f>
        <v xml:space="preserve">Attività di consulenza come Business Development in Europa e rappresentante ufficiale nei Consorzi Europei ai fini delle registrazioni secondo il Regolamento REACH (Regolamento Europeo n° 1906/2006 concernente la registrazione, la valutazione, l'autorizzazione e la restrizione delle sostanze chimiche) delle sostanze di interesse. </v>
      </c>
      <c r="CA2" s="1" t="str">
        <f>ep1_resp</f>
        <v>Supporto Tecnico/Scientifico per tutti gli sviluppi di nuovi prodotti da commercializzare in Europa. Rappresentante della Società in tutte le attività che riguardano il regolamento REACH.</v>
      </c>
      <c r="CB2" s="1">
        <f>ep2_inizio</f>
        <v>32599</v>
      </c>
      <c r="CC2" s="1">
        <f>ep2_fine</f>
        <v>40025</v>
      </c>
      <c r="CD2" s="1" t="str">
        <f>ep2_denominazione</f>
        <v>Baerlocher Italia S.p.A.</v>
      </c>
      <c r="CE2" s="1" t="str">
        <f>ep2_comune</f>
        <v>Lo</v>
      </c>
      <c r="CF2" s="1" t="e">
        <f>ep2_provincia</f>
        <v>#REF!</v>
      </c>
      <c r="CG2" s="1" t="str">
        <f>ep2_dimensione</f>
        <v>3 Media impresa (&lt; 250 dipendenti)</v>
      </c>
      <c r="CH2" s="1" t="str">
        <f>ep2_settore</f>
        <v>Industria Chimica Produttrice di Additivi per Materie Plastiche</v>
      </c>
      <c r="CI2" s="1" t="str">
        <f>ep2_ambito</f>
        <v>Privato</v>
      </c>
      <c r="CJ2" s="1" t="str">
        <f>ep2_rife</f>
        <v>Entrambe</v>
      </c>
      <c r="CK2" s="1" t="str">
        <f>ep2_attivita</f>
        <v xml:space="preserve">Direttore dei Laboratori, Ricerca e Sviluppo, Qualità.                                                                                        Brevetti Pubblicati:                                                                                                                                                      1) Brevetto WO 2005/118600 riguardante la fabbricazione di stabilizzanti di Metil Stagno. Il brevetto è stato regionalizzato in vari paesi Europei e extra EU. Il processo è stato validato a livello di impianto pilota (150 l) e successivamente realizzata la sua ingegnerizzazione con la collaborazione di un ufficio di ingegneria di Milano.
2) Brevetto WO 2006/066947, riguardante stabilizzanti per flooring HMF (Heavy Metal Free). Anch’esso regionalizzato in Europa e in paesi extra EU.
</v>
      </c>
      <c r="CL2" s="1" t="str">
        <f>ep2_resp</f>
        <v>Responsabile e coordinatore per tutto il "gruppo Baerlocher" per le attività di R&amp;D dei seguenti settori applicativi: 1) Rigid Packaging, Film (Rigid Film; Bottles; Others Rigid PVC) 2) Calander &amp; Plastisol (Flooring, Calander, Plastisol; Others Calander)</v>
      </c>
      <c r="CM2" s="1" t="str">
        <f>ep3_inizio</f>
        <v>01/01/1981</v>
      </c>
      <c r="CN2" s="1" t="str">
        <f>ep3_fine</f>
        <v>31/03/1989</v>
      </c>
      <c r="CO2" s="1" t="str">
        <f>ep3_denominazione</f>
        <v>Proter S.p.A.</v>
      </c>
      <c r="CP2" s="1" t="str">
        <f>ep3_comune</f>
        <v>Opera</v>
      </c>
      <c r="CQ2" s="1" t="str">
        <f>ep3_provincia</f>
        <v>Mi</v>
      </c>
      <c r="CR2" s="1" t="str">
        <f>ep3_dimensione</f>
        <v>3 Media impresa (&lt; 250 dipendenti)</v>
      </c>
      <c r="CS2" s="1" t="str">
        <f>ep3_settore</f>
        <v>Industria Farmaceutica</v>
      </c>
      <c r="CT2" s="1" t="str">
        <f>ep3_ambito</f>
        <v>Privato</v>
      </c>
      <c r="CU2" s="1" t="str">
        <f>ep3_rife</f>
        <v>Entrambe</v>
      </c>
      <c r="CV2" s="1" t="str">
        <f>ep3_attivita</f>
        <v>Responsabile del Laboratorio di Chimica Terapeutica.</v>
      </c>
      <c r="CW2" s="1" t="str">
        <f>ep3_resp</f>
        <v>Sviluppo e sintesi di nuove molecole con attività farmaceutica.</v>
      </c>
      <c r="CX2" s="1" t="str">
        <f>ep4_inizio</f>
        <v>16/03/2016</v>
      </c>
      <c r="CY2" s="1" t="str">
        <f>ep4_fine</f>
        <v>gg/mm/aaaa</v>
      </c>
      <c r="CZ2" s="1" t="str">
        <f>ep4_denominazione</f>
        <v>FNCF Federazione Nazionale degli Ordini dei Chimici e dei Fisici (ex CNC: Consiglio Nazionale dei Chimici)</v>
      </c>
      <c r="DA2" s="1" t="str">
        <f>ep4_comune</f>
        <v>Roma</v>
      </c>
      <c r="DB2" s="1" t="str">
        <f>ep4_provincia</f>
        <v>RM</v>
      </c>
      <c r="DC2" s="1" t="str">
        <f>ep4_dimensione</f>
        <v>2 Piccola impresa (&lt; 50 dipendenti)</v>
      </c>
      <c r="DD2" s="1" t="str">
        <f>ep4_settore</f>
        <v>Organismo di rappresentanza istituzionale delle categorie professionali dei Chimici e dei Fisici</v>
      </c>
      <c r="DE2" s="1" t="str">
        <f>ep4_ambito</f>
        <v>Pubblico</v>
      </c>
      <c r="DF2" s="1" t="str">
        <f>ep4_rife</f>
        <v>Entrambe</v>
      </c>
      <c r="DG2" s="1" t="str">
        <f>ep4_attivita</f>
        <v>Contrastare l'uso abusivo del titolo di Chimico e Fisico, Garantire alla comunità il posseso delle conoscenze e delle competenze riconosciute dalla legge da parte di Professionisti qualificati iscritti all'albo. Esprimere pareri su richiesta dei Ministeri, in merito a proposte di legge e regolamenti riguardanti la Professione.</v>
      </c>
      <c r="DH2" s="1" t="str">
        <f>ep4_resp</f>
        <v>Membro della Federazione Nazionale e Osservatore Permanente presso il RAC (Comitato per la valutazione dei rischi) dell'ECHA (European Chemical Agency) quale rappresentante dell' EuChemS (European Chemical Society).</v>
      </c>
      <c r="DI2" s="1">
        <f>ep5_inizio</f>
        <v>0</v>
      </c>
      <c r="DJ2" s="1" t="str">
        <f>ep5_fine</f>
        <v>gg/mm/aaaa</v>
      </c>
      <c r="DK2" s="1">
        <f>ep5_denominazione</f>
        <v>0</v>
      </c>
      <c r="DL2" s="1">
        <f>ep5_comune</f>
        <v>0</v>
      </c>
      <c r="DM2" s="1">
        <f>ep5_provincia</f>
        <v>0</v>
      </c>
      <c r="DN2" s="1">
        <f>ep5_dimensione</f>
        <v>0</v>
      </c>
      <c r="DO2" s="1">
        <f>ep5_settore</f>
        <v>0</v>
      </c>
      <c r="DP2" s="1">
        <f>ep5_ambito</f>
        <v>0</v>
      </c>
      <c r="DQ2" s="1">
        <f>ep5_rife</f>
        <v>0</v>
      </c>
      <c r="DR2" s="1">
        <f>ep5_attivita</f>
        <v>0</v>
      </c>
      <c r="DS2" s="1">
        <f>ep5_resp</f>
        <v>0</v>
      </c>
      <c r="DT2" s="1" t="str">
        <f>ep6_inizio</f>
        <v>gg/mm/aaaa</v>
      </c>
      <c r="DU2" s="1" t="str">
        <f>ep6_fine</f>
        <v>gg/mm/aaaa</v>
      </c>
      <c r="DV2" s="1">
        <f>ep6_denominazione</f>
        <v>0</v>
      </c>
      <c r="DW2" s="1">
        <f>ep6_comune</f>
        <v>0</v>
      </c>
      <c r="DX2" s="1">
        <f>ep6_provincia</f>
        <v>0</v>
      </c>
      <c r="DY2" s="1">
        <f>ep6_dimensione</f>
        <v>0</v>
      </c>
      <c r="DZ2" s="1">
        <f>ep6_settore</f>
        <v>0</v>
      </c>
      <c r="EA2" s="1">
        <f>ep6_ambito</f>
        <v>0</v>
      </c>
      <c r="EB2" s="1">
        <f>ep6_rife</f>
        <v>0</v>
      </c>
      <c r="EC2" s="1">
        <f>ep6_attivita</f>
        <v>0</v>
      </c>
      <c r="ED2" s="1">
        <f>ep6_resp</f>
        <v>0</v>
      </c>
      <c r="EE2" s="1" t="str">
        <f>ep7_inizio</f>
        <v>gg/mm/aaaa</v>
      </c>
      <c r="EF2" s="1" t="str">
        <f>ep7_fine</f>
        <v>gg/mm/aaaa</v>
      </c>
      <c r="EG2" s="1">
        <f>ep7_denominazione</f>
        <v>0</v>
      </c>
      <c r="EH2" s="1">
        <f>ep7_comune</f>
        <v>0</v>
      </c>
      <c r="EI2" s="1">
        <f>ep7_provincia</f>
        <v>0</v>
      </c>
      <c r="EJ2" s="1">
        <f>ep7_dimensione</f>
        <v>0</v>
      </c>
      <c r="EK2" s="1">
        <f>ep7_settore</f>
        <v>0</v>
      </c>
      <c r="EL2" s="1">
        <f>ep7_ambito</f>
        <v>0</v>
      </c>
      <c r="EM2" s="1">
        <f>ep7_rife</f>
        <v>0</v>
      </c>
      <c r="EN2" s="1">
        <f>ep7_attivita</f>
        <v>0</v>
      </c>
      <c r="EO2" s="1">
        <f>ep7_resp</f>
        <v>0</v>
      </c>
      <c r="EP2" s="1" t="str">
        <f>ep8_inizio</f>
        <v>gg/mm/aaaa</v>
      </c>
      <c r="EQ2" s="1" t="str">
        <f>ep8_fine</f>
        <v>gg/mm/aaaa</v>
      </c>
      <c r="ER2" s="1">
        <f>ep8_denominazione</f>
        <v>0</v>
      </c>
      <c r="ES2" s="1">
        <f>ep8_comune</f>
        <v>0</v>
      </c>
      <c r="ET2" s="1">
        <f>ep8_provincia</f>
        <v>0</v>
      </c>
      <c r="EU2" s="1">
        <f>ep8_dimensione</f>
        <v>0</v>
      </c>
      <c r="EV2" s="1">
        <f>ep8_settore</f>
        <v>0</v>
      </c>
      <c r="EW2" s="1">
        <f>ep8_ambito</f>
        <v>0</v>
      </c>
      <c r="EX2" s="1">
        <f>ep8_rife</f>
        <v>0</v>
      </c>
      <c r="EY2" s="1">
        <f>ep8_attivita</f>
        <v>0</v>
      </c>
      <c r="EZ2" s="1">
        <f>ep8_resp</f>
        <v>0</v>
      </c>
      <c r="FA2" s="1" t="str">
        <f>ep9_inizio</f>
        <v>gg/mm/aaaa</v>
      </c>
      <c r="FB2" s="1" t="str">
        <f>ep9_fine</f>
        <v>gg/mm/aaaa</v>
      </c>
      <c r="FC2" s="1">
        <f>ep9_denominazione</f>
        <v>0</v>
      </c>
      <c r="FD2" s="1">
        <f>ep9_comune</f>
        <v>0</v>
      </c>
      <c r="FE2" s="1">
        <f>ep9_provincia</f>
        <v>0</v>
      </c>
      <c r="FF2" s="1">
        <f>ep9_dimensione</f>
        <v>0</v>
      </c>
      <c r="FG2" s="1">
        <f>ep9_settore</f>
        <v>0</v>
      </c>
      <c r="FH2" s="1">
        <f>ep9_ambito</f>
        <v>0</v>
      </c>
      <c r="FI2" s="1">
        <f>ep9_rife</f>
        <v>0</v>
      </c>
      <c r="FJ2" s="1">
        <f>ep9_attivita</f>
        <v>0</v>
      </c>
      <c r="FK2" s="1">
        <f>ep9_resp</f>
        <v>0</v>
      </c>
      <c r="FL2" s="1" t="str">
        <f>ep10_inizio</f>
        <v>gg/mm/aaaa</v>
      </c>
      <c r="FM2" s="1" t="str">
        <f>ep10_fine</f>
        <v>gg/mm/aaaa</v>
      </c>
      <c r="FN2" s="1">
        <f>ep10_denominazione</f>
        <v>0</v>
      </c>
      <c r="FO2" s="1">
        <f>ep10_comune</f>
        <v>0</v>
      </c>
      <c r="FP2" s="1">
        <f>ep10_provincia</f>
        <v>0</v>
      </c>
      <c r="FQ2" s="1">
        <f>ep10_dimensione</f>
        <v>0</v>
      </c>
      <c r="FR2" s="1">
        <f>ep10_settore</f>
        <v>0</v>
      </c>
      <c r="FS2" s="1">
        <f>ep10_ambito</f>
        <v>0</v>
      </c>
      <c r="FT2" s="1">
        <f>ep10_rife</f>
        <v>0</v>
      </c>
      <c r="FU2" s="1">
        <f>ep10_attivita</f>
        <v>0</v>
      </c>
      <c r="FV2" s="1">
        <f>ep10_resp</f>
        <v>0</v>
      </c>
      <c r="FW2" s="1" t="str">
        <f>bando1_ente</f>
        <v>COMISSIONE EUROPEA</v>
      </c>
      <c r="FX2" s="1" t="str">
        <f>bando1_ambito</f>
        <v>3 Internazionale</v>
      </c>
      <c r="FY2" s="1" t="str">
        <f>bando1_tema</f>
        <v>1 Innovazione e competitività</v>
      </c>
      <c r="FZ2" s="1" t="str">
        <f>bando1_misura</f>
        <v>HORIZON 2020</v>
      </c>
      <c r="GA2" s="1" t="str">
        <f>bando1_descr</f>
        <v>EASME EXECUTIVE AGENCY FOR SMALL &amp; MEDIUM-SIZED ENTERPRISES</v>
      </c>
      <c r="GB2" s="1" t="str">
        <f>bando1_anno</f>
        <v>2018</v>
      </c>
      <c r="GC2" s="1" t="str">
        <f>bando1_proj_val</f>
        <v>1 Fino a 10</v>
      </c>
      <c r="GD2" s="1" t="str">
        <f>bando1_inv_medio</f>
        <v>5 Da 1.000.000 a 5.000.000 Euro</v>
      </c>
      <c r="GE2" s="1" t="str">
        <f>bando2_ente</f>
        <v>COMISSIONE EUROPEA</v>
      </c>
      <c r="GF2" s="1" t="str">
        <f>bando2_ambito</f>
        <v>3 Internazionale</v>
      </c>
      <c r="GG2" s="1" t="str">
        <f>bando2_tema</f>
        <v>1 Innovazione e competitività</v>
      </c>
      <c r="GH2" s="1" t="str">
        <f>bando2_misura</f>
        <v>HORIZON 2020</v>
      </c>
      <c r="GI2" s="1" t="str">
        <f>bando2_descr</f>
        <v>EASME EXECUTIVE AGENCY FOR SMALL &amp; MEDIUM-SIZED ENTERPRISES</v>
      </c>
      <c r="GJ2" s="1" t="str">
        <f>bando2_anno</f>
        <v>2017</v>
      </c>
      <c r="GK2" s="1" t="str">
        <f>bando2_proj_val</f>
        <v>1 Fino a 10</v>
      </c>
      <c r="GL2" s="1" t="str">
        <f>bando2_inv_medio</f>
        <v>5 Da 1.000.000 a 5.000.000 Euro</v>
      </c>
      <c r="GM2" s="1" t="str">
        <f>bando3_ente</f>
        <v>COMISSIONE EUROPEA</v>
      </c>
      <c r="GN2" s="1" t="str">
        <f>bando3_ambito</f>
        <v>3 Internazionale</v>
      </c>
      <c r="GO2" s="1" t="str">
        <f>bando3_tema</f>
        <v>1 Innovazione e competitività</v>
      </c>
      <c r="GP2" s="1" t="str">
        <f>bando3_misura</f>
        <v>HORIZON 2020</v>
      </c>
      <c r="GQ2" s="1" t="str">
        <f>bando3_descr</f>
        <v>EASME EXECUTIVE AGENCY FOR SMALL &amp; MEDIUM-SIZED ENTERPRISES</v>
      </c>
      <c r="GR2" s="1" t="str">
        <f>bando3_anno</f>
        <v>2016</v>
      </c>
      <c r="GS2" s="1" t="str">
        <f>bando3_proj_val</f>
        <v>2 Da 11 a 25</v>
      </c>
      <c r="GT2" s="1" t="str">
        <f>bando3_inv_medio</f>
        <v>1 Fino a 50.000 Euro</v>
      </c>
      <c r="GU2" s="1" t="str">
        <f>ads1_motivazioni_cs</f>
        <v xml:space="preserve">La laurea che ho conseguito in Chimica (vecchio ordinamento) con lode è specifica per affrontare e valutare le problematiche riguardanti la macro-area MA1 “TECNOLOGIE INDUSTRIALI ABILITANTI” nelle sue sotto-aree TIA4 “Materiali avanzati” e TI06 “Nanotecnologie”. 
La laurea in Chimica, completata con l’abilitazione professionale per l’esercizio della professione di Chimico, dimostra l’acquisizione di tutte le competenze necessarie per svolgere l’attività di esperto per la valutazione tecnica nei settori citati.   </v>
      </c>
      <c r="GV2" s="1" t="str">
        <f>ads1_motivazioni_ep</f>
        <v xml:space="preserve">La mia attività professionale si è svolta nell’industria chimica, nel settore privato, nell’ambito della Ricerca e Sviluppo e nella strategia di introduzione nel mercato di nuovi materiali innovativi, con minore impatto sull’ambiente e sulla salute dell’uomo, compatibili con i nuovi Regolamenti Europei come ad esempio il Regolamento REACH (Regolamento Europeo n° 1907/2006). 
La macro-area MA1 “TECNOLOGIE INDUSTRIALI ABILITANTI”, nelle sue sotto-aree TIA4 “Materiali avanzati” e TI06 “Nanotecnologie”, è affine alle mie attività professionali EP1, EP2 e EP3 in quanto in quegli ambiti, se pur in Industrie differenti, ho avuto modo di ricercare e sviluppare nuove sostanze e nuove applicazioni per 30 anni. </v>
      </c>
      <c r="GW2" s="1" t="str">
        <f>ads2_motivazioni_cs</f>
        <v xml:space="preserve">La laurea che ho conseguito in Chimica (vecchio ordinamento) con lode è specifica per affrontare e valutare le problematiche riguardanti la macro-area MA2 “ECOINDUSTRIA” nelle sue sotto-aree AE6 “Tecnologie e materiali del sistema dell’edilizia” e CV1 “Processi catalitici sostenibili per le applicazioni industriali (chimica sostenibile)”. 
La laurea in Chimica, completata con l’abilitazione professionale per l’esercizio della professione di Chimico, dimostra l’acquisizione di tutte le competenze necessarie per svolgere l’attività di esperto per la valutazione tecnica nei settori citati.  
</v>
      </c>
      <c r="GX2" s="1" t="str">
        <f>ads2_motivazioni_ep</f>
        <v>La mia attività professionale si è svolta nell’industria chimica, nel settore privato, nell’ambito della Ricerca e Sviluppo e nella strategia di introduzione nel mercato di nuovi materiali innovativi, con minore impatto sull’ambiente e sulla salute dell’uomo, compatibili con i nuovi Regolamenti Europei come ad esempio il Regolamento REACH (Regolamento Europeo n° 1907/2006). La macro-area MA2 “ECOINDUSTRIA”, nelle sue sotto-aree AE6 “Tecnologie e materiali del sistema dell’edilizia” e CV1 “Processi catalitici sostenibili per le applicazioni industriali (chimica sostenibile)”, è affine alle mie attività professionali EP1, EP2 e EP3 in quanto in quegli ambiti, se pur in Industrie differenti, ho avuto modo di ricercare e sviluppare nuove sostanze e nuove applicazioni per 30 anni. 
In particolare, le mie attività professionali EP1 e EP2 hanno riguardato anche lo sviluppo di nuovi additivi per la lavorazione del PVC che è un materiale plastico largamente utilizzato nella sotto-area AE6 “Tecnologie e materiali del sistema dell’edilizia” in applicazioni quali ad esempio profili finestra, moquette, pavimentazioni, carte da parati, ecc. destinate all’edilizia.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251</vt:i4>
      </vt:variant>
    </vt:vector>
  </HeadingPairs>
  <TitlesOfParts>
    <vt:vector size="258"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Vanessa Brignone</cp:lastModifiedBy>
  <cp:lastPrinted>2019-02-03T08:20:43Z</cp:lastPrinted>
  <dcterms:created xsi:type="dcterms:W3CDTF">2015-03-10T11:30:22Z</dcterms:created>
  <dcterms:modified xsi:type="dcterms:W3CDTF">2024-05-20T06:48:01Z</dcterms:modified>
  <cp:contentStatus>Finale</cp:contentStatus>
</cp:coreProperties>
</file>