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4"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fileVersion appName="xl" lastEdited="5" lowestEdited="6" rupBuild="27430"/>
  <workbookPr autoCompressPictures="0"/>
  <workbookProtection workbookAlgorithmName="SHA-512" workbookHashValue="dgBcWABUDYGnZiA20fH6FwZGHVR0/eOqWCh4YJtumL5p9XmFtOY9JTB3pvEyzqh80SMx0zFBrUtrF2XR5SXVvA==" workbookSaltValue="jYV1uI+bFrxSlvVssUM8uw==" workbookSpinCount="100000" lockStructure="1"/>
  <bookViews>
    <workbookView xWindow="0" yWindow="0" windowWidth="23040" windowHeight="9200" tabRatio="710"/>
  </bookViews>
  <sheets>
    <sheet name="ANAGRAFICA" sheetId="2" r:id="rId1"/>
    <sheet name="A. CURSUS STUDIORUM" sheetId="3" r:id="rId2"/>
    <sheet name="B. ESP. PROFESSIONALI" sheetId="4" r:id="rId3"/>
    <sheet name="C. ESP. VALUTAZIONE" sheetId="5" r:id="rId4"/>
    <sheet name="MOTIVAZIONI" sheetId="6" r:id="rId5"/>
    <sheet name="ELENCHI" sheetId="7" state="hidden" r:id="rId6"/>
    <sheet name="DATI" sheetId="8" state="hidden" r:id="rId7"/>
  </sheets>
  <definedNames>
    <definedName name="_Toc413678669" localSheetId="5">ELENCHI!$B$47</definedName>
    <definedName name="_Toc413678670" localSheetId="5">ELENCHI!$B$48</definedName>
    <definedName name="_Toc413678671" localSheetId="5">ELENCHI!$B$49</definedName>
    <definedName name="ads1_motivazioni_cs">MOTIVAZIONI!$D$22</definedName>
    <definedName name="ads1_motivazioni_ep">MOTIVAZIONI!$D$35</definedName>
    <definedName name="ads1_principale">ANAGRAFICA!$D$54</definedName>
    <definedName name="ads1_secondaria">ANAGRAFICA!$D$55</definedName>
    <definedName name="ads1_terziaria">ANAGRAFICA!$D$56</definedName>
    <definedName name="ads2_motivazioni_cs">MOTIVAZIONI!$D$50</definedName>
    <definedName name="ads2_motivazioni_ep">MOTIVAZIONI!$D$64</definedName>
    <definedName name="ads2_principale">ANAGRAFICA!$D$59</definedName>
    <definedName name="ads2_secondaria">ANAGRAFICA!$D$60</definedName>
    <definedName name="ads2_terziaria">ANAGRAFICA!$D$61</definedName>
    <definedName name="AEROSPAZIO">ELENCHI!$B$2:$B$7</definedName>
    <definedName name="AGROALIMENTARE">ELENCHI!$B$8:$B$11</definedName>
    <definedName name="_xlnm.Print_Area" localSheetId="1">'A. CURSUS STUDIORUM'!$C$6:$D$50</definedName>
    <definedName name="_xlnm.Print_Area" localSheetId="0">ANAGRAFICA!$C$6:$D$61</definedName>
    <definedName name="_xlnm.Print_Area" localSheetId="2">'B. ESP. PROFESSIONALI'!$C$6:$D$131</definedName>
    <definedName name="_xlnm.Print_Area" localSheetId="3">'C. ESP. VALUTAZIONE'!$C$6:$D$37</definedName>
    <definedName name="_xlnm.Print_Area" localSheetId="4">MOTIVAZIONI!$C$6:$D$64</definedName>
    <definedName name="aree_specializzazione">ELENCHI!$A$2:$A$10</definedName>
    <definedName name="bando1_ambito">'C. ESP. VALUTAZIONE'!$D$13</definedName>
    <definedName name="bando1_anno">'C. ESP. VALUTAZIONE'!$D$17</definedName>
    <definedName name="bando1_descr">'C. ESP. VALUTAZIONE'!$D$16</definedName>
    <definedName name="bando1_ente">'C. ESP. VALUTAZIONE'!$D$12</definedName>
    <definedName name="bando1_inv_medio">'C. ESP. VALUTAZIONE'!$D$19</definedName>
    <definedName name="bando1_misura">'C. ESP. VALUTAZIONE'!$D$15</definedName>
    <definedName name="bando1_proj_val">'C. ESP. VALUTAZIONE'!$D$18</definedName>
    <definedName name="bando1_tema">'C. ESP. VALUTAZIONE'!$D$14</definedName>
    <definedName name="bando2_ambito">'C. ESP. VALUTAZIONE'!$D$22</definedName>
    <definedName name="bando2_anno">'C. ESP. VALUTAZIONE'!$D$26</definedName>
    <definedName name="bando2_descr">'C. ESP. VALUTAZIONE'!$D$25</definedName>
    <definedName name="bando2_ente">'C. ESP. VALUTAZIONE'!$D$21</definedName>
    <definedName name="bando2_inv_medio">'C. ESP. VALUTAZIONE'!$D$28</definedName>
    <definedName name="bando2_misura">'C. ESP. VALUTAZIONE'!$D$24</definedName>
    <definedName name="bando2_proj_val">'C. ESP. VALUTAZIONE'!$D$27</definedName>
    <definedName name="bando2_tema">'C. ESP. VALUTAZIONE'!$D$23</definedName>
    <definedName name="bando3_ambito">'C. ESP. VALUTAZIONE'!$D$31</definedName>
    <definedName name="bando3_anno">'C. ESP. VALUTAZIONE'!$D$35</definedName>
    <definedName name="bando3_descr">'C. ESP. VALUTAZIONE'!$D$34</definedName>
    <definedName name="bando3_ente">'C. ESP. VALUTAZIONE'!$D$30</definedName>
    <definedName name="bando3_inv_medio">'C. ESP. VALUTAZIONE'!$D$37</definedName>
    <definedName name="bando3_misura">'C. ESP. VALUTAZIONE'!$D$33</definedName>
    <definedName name="bando3_proj_val">'C. ESP. VALUTAZIONE'!$D$36</definedName>
    <definedName name="bando3_tema">'C. ESP. VALUTAZIONE'!$D$32</definedName>
    <definedName name="bgt_proj">ELENCHI!$G$21:$G$26</definedName>
    <definedName name="candidatura">ANAGRAFICA!$D$7</definedName>
    <definedName name="cap_domicilio">ANAGRAFICA!$D$27</definedName>
    <definedName name="cap_residenza">ANAGRAFICA!$D$22</definedName>
    <definedName name="cellulare">ANAGRAFICA!$D$35</definedName>
    <definedName name="codice_fiscale">ANAGRAFICA!$D$30</definedName>
    <definedName name="cognome">ANAGRAFICA!$D$12</definedName>
    <definedName name="COMPETITIVITÀ_IMPRESE">ELENCHI!$B$61:$B$65</definedName>
    <definedName name="comune_domicilio">ANAGRAFICA!$D$26</definedName>
    <definedName name="comune_nascita">ANAGRAFICA!$D$16</definedName>
    <definedName name="comune_residenza">ANAGRAFICA!$D$21</definedName>
    <definedName name="cs1_anno">'A. CURSUS STUDIORUM'!#REF!</definedName>
    <definedName name="cs1_certif">'A. CURSUS STUDIORUM'!#REF!</definedName>
    <definedName name="cs1_durata">'A. CURSUS STUDIORUM'!#REF!</definedName>
    <definedName name="cs1_presso">'A. CURSUS STUDIORUM'!#REF!</definedName>
    <definedName name="cs1_tema">'A. CURSUS STUDIORUM'!#REF!</definedName>
    <definedName name="cs2_anno">'A. CURSUS STUDIORUM'!#REF!</definedName>
    <definedName name="cs2_certif">'A. CURSUS STUDIORUM'!#REF!</definedName>
    <definedName name="cs2_durata">'A. CURSUS STUDIORUM'!#REF!</definedName>
    <definedName name="cs2_presso">'A. CURSUS STUDIORUM'!#REF!</definedName>
    <definedName name="cs2_tema">'A. CURSUS STUDIORUM'!#REF!</definedName>
    <definedName name="cs3_anno">'A. CURSUS STUDIORUM'!#REF!</definedName>
    <definedName name="cs3_certif">'A. CURSUS STUDIORUM'!#REF!</definedName>
    <definedName name="cs3_durata">'A. CURSUS STUDIORUM'!#REF!</definedName>
    <definedName name="cs3_presso">'A. CURSUS STUDIORUM'!#REF!</definedName>
    <definedName name="cs3_tema">'A. CURSUS STUDIORUM'!#REF!</definedName>
    <definedName name="cs4_anno">'A. CURSUS STUDIORUM'!#REF!</definedName>
    <definedName name="cs4_certif">'A. CURSUS STUDIORUM'!#REF!</definedName>
    <definedName name="cs4_durata">'A. CURSUS STUDIORUM'!#REF!</definedName>
    <definedName name="cs4_presso">'A. CURSUS STUDIORUM'!#REF!</definedName>
    <definedName name="cs4_tema">'A. CURSUS STUDIORUM'!#REF!</definedName>
    <definedName name="cs5_anno">'A. CURSUS STUDIORUM'!#REF!</definedName>
    <definedName name="cs5_certif">'A. CURSUS STUDIORUM'!#REF!</definedName>
    <definedName name="cs5_durata">'A. CURSUS STUDIORUM'!#REF!</definedName>
    <definedName name="cs5_presso">'A. CURSUS STUDIORUM'!#REF!</definedName>
    <definedName name="cs5_tema">'A. CURSUS STUDIORUM'!#REF!</definedName>
    <definedName name="data_nascita">ANAGRAFICA!$D$18</definedName>
    <definedName name="dot_anno">'A. CURSUS STUDIORUM'!$D$38</definedName>
    <definedName name="dot_presso">'A. CURSUS STUDIORUM'!$D$39</definedName>
    <definedName name="dot_tema">'A. CURSUS STUDIORUM'!$D$37</definedName>
    <definedName name="dot_titolo">'A. CURSUS STUDIORUM'!$D$40</definedName>
    <definedName name="dot_voto">'A. CURSUS STUDIORUM'!$D$41</definedName>
    <definedName name="ECOINDUSTRIA">ELENCHI!$B$12:$B$21</definedName>
    <definedName name="elenco_ambito">ELENCHI!$D$8:$D$10</definedName>
    <definedName name="elenco_ambito_attivita">ELENCHI!$D$13:$D$14</definedName>
    <definedName name="elenco_dim_tipo">ELENCHI!$F$2:$F$8</definedName>
    <definedName name="elenco_laurea">ELENCHI!$E$2:$E$3</definedName>
    <definedName name="elenco_lingue">ELENCHI!$D$2:$D$5</definedName>
    <definedName name="elenco_proj">ELENCHI!$F$21:$F$25</definedName>
    <definedName name="elenco_pubblic">ELENCHI!$F$11:$F$14</definedName>
    <definedName name="elenco_riferimento">ELENCHI!$D$17:$D$19</definedName>
    <definedName name="elenco_sesso">ELENCHI!$C$2:$C$3</definedName>
    <definedName name="elenco_tematica">ELENCHI!$F$17:$F$18</definedName>
    <definedName name="email">ANAGRAFICA!$D$37</definedName>
    <definedName name="ep1_ambito">'B. ESP. PROFESSIONALI'!$D$19</definedName>
    <definedName name="ep1_attivita">'B. ESP. PROFESSIONALI'!$D$21</definedName>
    <definedName name="ep1_comune">'B. ESP. PROFESSIONALI'!$D$15</definedName>
    <definedName name="ep1_denominazione">'B. ESP. PROFESSIONALI'!$D$14</definedName>
    <definedName name="ep1_dimensione">'B. ESP. PROFESSIONALI'!$D$17</definedName>
    <definedName name="ep1_fine">'B. ESP. PROFESSIONALI'!$D$13</definedName>
    <definedName name="ep1_inizio">'B. ESP. PROFESSIONALI'!$D$12</definedName>
    <definedName name="ep1_provincia">'B. ESP. PROFESSIONALI'!$D$16</definedName>
    <definedName name="ep1_resp">'B. ESP. PROFESSIONALI'!$D$22</definedName>
    <definedName name="ep1_rife">'B. ESP. PROFESSIONALI'!$D$20</definedName>
    <definedName name="ep1_settore">'B. ESP. PROFESSIONALI'!$D$18</definedName>
    <definedName name="ep10_ambito">'B. ESP. PROFESSIONALI'!$D$127</definedName>
    <definedName name="ep10_attivita">'B. ESP. PROFESSIONALI'!$D$129</definedName>
    <definedName name="ep10_comune">'B. ESP. PROFESSIONALI'!$D$123</definedName>
    <definedName name="ep10_denominazione">'B. ESP. PROFESSIONALI'!$D$122</definedName>
    <definedName name="ep10_dimensione">'B. ESP. PROFESSIONALI'!$D$125</definedName>
    <definedName name="ep10_fine">'B. ESP. PROFESSIONALI'!$D$121</definedName>
    <definedName name="ep10_inizio">'B. ESP. PROFESSIONALI'!$D$120</definedName>
    <definedName name="ep10_provincia">'B. ESP. PROFESSIONALI'!$D$124</definedName>
    <definedName name="ep10_resp">'B. ESP. PROFESSIONALI'!$D$130</definedName>
    <definedName name="ep10_rife">'B. ESP. PROFESSIONALI'!$D$128</definedName>
    <definedName name="ep10_settore">'B. ESP. PROFESSIONALI'!$D$126</definedName>
    <definedName name="ep2_ambito">'B. ESP. PROFESSIONALI'!$D$31</definedName>
    <definedName name="ep2_attivita">'B. ESP. PROFESSIONALI'!$D$33</definedName>
    <definedName name="ep2_comune">'B. ESP. PROFESSIONALI'!$D$27</definedName>
    <definedName name="ep2_denominazione">'B. ESP. PROFESSIONALI'!$D$26</definedName>
    <definedName name="ep2_dimensione">'B. ESP. PROFESSIONALI'!$D$29</definedName>
    <definedName name="ep2_fine">'B. ESP. PROFESSIONALI'!$D$25</definedName>
    <definedName name="ep2_inizio">'B. ESP. PROFESSIONALI'!$D$24</definedName>
    <definedName name="ep2_provincia">'B. ESP. PROFESSIONALI'!$D$28</definedName>
    <definedName name="ep2_resp">'B. ESP. PROFESSIONALI'!$D$34</definedName>
    <definedName name="ep2_rife">'B. ESP. PROFESSIONALI'!$D$32</definedName>
    <definedName name="ep2_settore">'B. ESP. PROFESSIONALI'!$D$30</definedName>
    <definedName name="ep3_ambito">'B. ESP. PROFESSIONALI'!$D$43</definedName>
    <definedName name="ep3_attivita">'B. ESP. PROFESSIONALI'!$D$45</definedName>
    <definedName name="ep3_comune">'B. ESP. PROFESSIONALI'!$D$39</definedName>
    <definedName name="ep3_denominazione">'B. ESP. PROFESSIONALI'!$D$38</definedName>
    <definedName name="ep3_dimensione">'B. ESP. PROFESSIONALI'!$D$41</definedName>
    <definedName name="ep3_fine">'B. ESP. PROFESSIONALI'!$D$37</definedName>
    <definedName name="ep3_inizio">'B. ESP. PROFESSIONALI'!$D$36</definedName>
    <definedName name="ep3_provincia">'B. ESP. PROFESSIONALI'!$D$40</definedName>
    <definedName name="ep3_resp">'B. ESP. PROFESSIONALI'!$D$46</definedName>
    <definedName name="ep3_rife">'B. ESP. PROFESSIONALI'!$D$44</definedName>
    <definedName name="ep3_settore">'B. ESP. PROFESSIONALI'!$D$42</definedName>
    <definedName name="ep4_ambito">'B. ESP. PROFESSIONALI'!$D$55</definedName>
    <definedName name="ep4_attivita">'B. ESP. PROFESSIONALI'!$D$57</definedName>
    <definedName name="ep4_comune">'B. ESP. PROFESSIONALI'!$D$51</definedName>
    <definedName name="ep4_denominazione">'B. ESP. PROFESSIONALI'!$D$50</definedName>
    <definedName name="ep4_dimensione">'B. ESP. PROFESSIONALI'!$D$53</definedName>
    <definedName name="ep4_fine">'B. ESP. PROFESSIONALI'!$D$49</definedName>
    <definedName name="ep4_inizio">'B. ESP. PROFESSIONALI'!$D$48</definedName>
    <definedName name="ep4_provincia">'B. ESP. PROFESSIONALI'!$D$52</definedName>
    <definedName name="ep4_resp">'B. ESP. PROFESSIONALI'!$D$58</definedName>
    <definedName name="ep4_rife">'B. ESP. PROFESSIONALI'!$D$56</definedName>
    <definedName name="ep4_settore">'B. ESP. PROFESSIONALI'!$D$54</definedName>
    <definedName name="ep5_ambito">'B. ESP. PROFESSIONALI'!$D$67</definedName>
    <definedName name="ep5_attivita">'B. ESP. PROFESSIONALI'!$D$69</definedName>
    <definedName name="ep5_comune">'B. ESP. PROFESSIONALI'!$D$63</definedName>
    <definedName name="ep5_denominazione">'B. ESP. PROFESSIONALI'!$D$62</definedName>
    <definedName name="ep5_dimensione">'B. ESP. PROFESSIONALI'!$D$65</definedName>
    <definedName name="ep5_fine">'B. ESP. PROFESSIONALI'!$D$61</definedName>
    <definedName name="ep5_inizio">'B. ESP. PROFESSIONALI'!$D$60</definedName>
    <definedName name="ep5_provincia">'B. ESP. PROFESSIONALI'!$D$64</definedName>
    <definedName name="ep5_resp">'B. ESP. PROFESSIONALI'!$D$70</definedName>
    <definedName name="ep5_rife">'B. ESP. PROFESSIONALI'!$D$68</definedName>
    <definedName name="ep5_settore">'B. ESP. PROFESSIONALI'!$D$66</definedName>
    <definedName name="ep6_ambito">'B. ESP. PROFESSIONALI'!$D$79</definedName>
    <definedName name="ep6_attivita">'B. ESP. PROFESSIONALI'!$D$81</definedName>
    <definedName name="ep6_comune">'B. ESP. PROFESSIONALI'!$D$75</definedName>
    <definedName name="ep6_denominazione">'B. ESP. PROFESSIONALI'!$D$74</definedName>
    <definedName name="ep6_dimensione">'B. ESP. PROFESSIONALI'!$D$77</definedName>
    <definedName name="ep6_fine">'B. ESP. PROFESSIONALI'!$D$73</definedName>
    <definedName name="ep6_inizio">'B. ESP. PROFESSIONALI'!$D$72</definedName>
    <definedName name="ep6_provincia">'B. ESP. PROFESSIONALI'!$D$76</definedName>
    <definedName name="ep6_resp">'B. ESP. PROFESSIONALI'!$D$82</definedName>
    <definedName name="ep6_rife">'B. ESP. PROFESSIONALI'!$D$80</definedName>
    <definedName name="ep6_settore">'B. ESP. PROFESSIONALI'!$D$78</definedName>
    <definedName name="ep7_ambito">'B. ESP. PROFESSIONALI'!$D$91</definedName>
    <definedName name="ep7_attivita">'B. ESP. PROFESSIONALI'!$D$93</definedName>
    <definedName name="ep7_comune">'B. ESP. PROFESSIONALI'!$D$87</definedName>
    <definedName name="ep7_denominazione">'B. ESP. PROFESSIONALI'!$D$86</definedName>
    <definedName name="ep7_dimensione">'B. ESP. PROFESSIONALI'!$D$89</definedName>
    <definedName name="ep7_fine">'B. ESP. PROFESSIONALI'!$D$85</definedName>
    <definedName name="ep7_inizio">'B. ESP. PROFESSIONALI'!$D$84</definedName>
    <definedName name="ep7_provincia">'B. ESP. PROFESSIONALI'!$D$88</definedName>
    <definedName name="ep7_resp">'B. ESP. PROFESSIONALI'!$D$94</definedName>
    <definedName name="ep7_rife">'B. ESP. PROFESSIONALI'!$D$92</definedName>
    <definedName name="ep7_settore">'B. ESP. PROFESSIONALI'!$D$90</definedName>
    <definedName name="ep8_ambito">'B. ESP. PROFESSIONALI'!$D$103</definedName>
    <definedName name="ep8_attivita">'B. ESP. PROFESSIONALI'!$D$105</definedName>
    <definedName name="ep8_comune">'B. ESP. PROFESSIONALI'!$D$99</definedName>
    <definedName name="ep8_denominazione">'B. ESP. PROFESSIONALI'!$D$98</definedName>
    <definedName name="ep8_dimensione">'B. ESP. PROFESSIONALI'!$D$101</definedName>
    <definedName name="ep8_fine">'B. ESP. PROFESSIONALI'!$D$97</definedName>
    <definedName name="ep8_inizio">'B. ESP. PROFESSIONALI'!$D$96</definedName>
    <definedName name="ep8_provincia">'B. ESP. PROFESSIONALI'!$D$100</definedName>
    <definedName name="ep8_resp">'B. ESP. PROFESSIONALI'!$D$106</definedName>
    <definedName name="ep8_rife">'B. ESP. PROFESSIONALI'!$D$104</definedName>
    <definedName name="ep8_settore">'B. ESP. PROFESSIONALI'!$D$102</definedName>
    <definedName name="ep9_ambito">'B. ESP. PROFESSIONALI'!$D$115</definedName>
    <definedName name="ep9_attivita">'B. ESP. PROFESSIONALI'!$D$117</definedName>
    <definedName name="ep9_comune">'B. ESP. PROFESSIONALI'!$D$111</definedName>
    <definedName name="ep9_denominazione">'B. ESP. PROFESSIONALI'!$D$110</definedName>
    <definedName name="ep9_dimensione">'B. ESP. PROFESSIONALI'!$D$113</definedName>
    <definedName name="ep9_fine">'B. ESP. PROFESSIONALI'!$D$109</definedName>
    <definedName name="ep9_inizio">'B. ESP. PROFESSIONALI'!$D$108</definedName>
    <definedName name="ep9_provincia">'B. ESP. PROFESSIONALI'!$D$112</definedName>
    <definedName name="ep9_resp">'B. ESP. PROFESSIONALI'!$D$118</definedName>
    <definedName name="ep9_rife">'B. ESP. PROFESSIONALI'!$D$116</definedName>
    <definedName name="ep9_settore">'B. ESP. PROFESSIONALI'!$D$114</definedName>
    <definedName name="fax">ANAGRAFICA!$D$36</definedName>
    <definedName name="GESTIONE_AZIENDALE">ELENCHI!$B$63:$B$64</definedName>
    <definedName name="indirizzo_domicilio">ANAGRAFICA!$D$25</definedName>
    <definedName name="indirizzo_residenza">ANAGRAFICA!$D$20</definedName>
    <definedName name="INDUSTRIA_DELLA_SALUTE">ELENCHI!$B$27:$B$32</definedName>
    <definedName name="INDUSTRIE_CREATIVE_E_CULTURALI">ELENCHI!$B$22:$B$26</definedName>
    <definedName name="intestatario_partita_iva">ANAGRAFICA!$D$32</definedName>
    <definedName name="istruzioni_bianco">ANAGRAFICA!$D$1</definedName>
    <definedName name="istruzioni_giallo">ANAGRAFICA!$D$2</definedName>
    <definedName name="istruzioni_rosso">ANAGRAFICA!$D$4</definedName>
    <definedName name="istruzioni_verde">ANAGRAFICA!$D$3</definedName>
    <definedName name="l1_anno">'A. CURSUS STUDIORUM'!$D$13</definedName>
    <definedName name="l1_presso">'A. CURSUS STUDIORUM'!$D$14</definedName>
    <definedName name="l1_tema">'A. CURSUS STUDIORUM'!$D$12</definedName>
    <definedName name="l1_tipo">'A. CURSUS STUDIORUM'!$D$11</definedName>
    <definedName name="l1_titolo">'A. CURSUS STUDIORUM'!$D$15</definedName>
    <definedName name="l1_voto">'A. CURSUS STUDIORUM'!$D$16</definedName>
    <definedName name="l11_anno">'A. CURSUS STUDIORUM'!$D$19</definedName>
    <definedName name="l11_presso">'A. CURSUS STUDIORUM'!$D$20</definedName>
    <definedName name="l11_tema">'A. CURSUS STUDIORUM'!$D$18</definedName>
    <definedName name="l11_titolo">'A. CURSUS STUDIORUM'!$D$21</definedName>
    <definedName name="l2_anno">'A. CURSUS STUDIORUM'!$D$25</definedName>
    <definedName name="l2_presso">'A. CURSUS STUDIORUM'!$D$26</definedName>
    <definedName name="l2_tema">'A. CURSUS STUDIORUM'!$D$24</definedName>
    <definedName name="l2_tipo">'A. CURSUS STUDIORUM'!$D$23</definedName>
    <definedName name="l2_titolo">'A. CURSUS STUDIORUM'!$D$27</definedName>
    <definedName name="l2_voto">'A. CURSUS STUDIORUM'!$D$28</definedName>
    <definedName name="l21_anno">'A. CURSUS STUDIORUM'!$D$31</definedName>
    <definedName name="l21_presso">'A. CURSUS STUDIORUM'!$D$32</definedName>
    <definedName name="l21_tema">'A. CURSUS STUDIORUM'!$D$30</definedName>
    <definedName name="l21_titolo">'A. CURSUS STUDIORUM'!$D$33</definedName>
    <definedName name="lingua_madre">ANAGRAFICA!$D$42</definedName>
    <definedName name="lingua1">ANAGRAFICA!$D$43</definedName>
    <definedName name="lingua1_livello">ANAGRAFICA!$D$44</definedName>
    <definedName name="lingua2">ANAGRAFICA!$D$45</definedName>
    <definedName name="lingua2_livello">ANAGRAFICA!$D$46</definedName>
    <definedName name="lingua3">ANAGRAFICA!$D$47</definedName>
    <definedName name="lingua3_livello">ANAGRAFICA!$D$48</definedName>
    <definedName name="livello_proj">ELENCHI!$G$2:$G$5</definedName>
    <definedName name="m2l_anno">'A. CURSUS STUDIORUM'!$D$46</definedName>
    <definedName name="m2l_presso">'A. CURSUS STUDIORUM'!$D$47</definedName>
    <definedName name="m2l_tema">'A. CURSUS STUDIORUM'!$D$45</definedName>
    <definedName name="m2l_titolo">'A. CURSUS STUDIORUM'!$D$48</definedName>
    <definedName name="m2l_voto">'A. CURSUS STUDIORUM'!$D$49</definedName>
    <definedName name="Macroaree">ELENCHI!$A$2:$A$12</definedName>
    <definedName name="MANIFATTURIERO_AVANZATO">ELENCHI!$B$33:$B$37</definedName>
    <definedName name="MOBILITÀ_SOSTENIBILE">ELENCHI!$B$38:$B$41</definedName>
    <definedName name="nome">ANAGRAFICA!$D$11</definedName>
    <definedName name="partita_iva">ANAGRAFICA!$D$31</definedName>
    <definedName name="partner_proj">ELENCHI!$G$15:$G$18</definedName>
    <definedName name="pec">ANAGRAFICA!$D$38</definedName>
    <definedName name="provincia_domicilio">ANAGRAFICA!$D$28</definedName>
    <definedName name="provincia_nascita">ANAGRAFICA!$D$17</definedName>
    <definedName name="provincia_residenza">ANAGRAFICA!$D$23</definedName>
    <definedName name="pub1_anno">'B. ESP. PROFESSIONALI'!#REF!</definedName>
    <definedName name="pub1_rife">'B. ESP. PROFESSIONALI'!#REF!</definedName>
    <definedName name="pub1_riferibile">'B. ESP. PROFESSIONALI'!#REF!</definedName>
    <definedName name="pub1_tipo">'B. ESP. PROFESSIONALI'!#REF!</definedName>
    <definedName name="pub1_titolo">'B. ESP. PROFESSIONALI'!#REF!</definedName>
    <definedName name="pub2_anno">'B. ESP. PROFESSIONALI'!#REF!</definedName>
    <definedName name="pub2_rife">'B. ESP. PROFESSIONALI'!#REF!</definedName>
    <definedName name="pub2_riferibile">'B. ESP. PROFESSIONALI'!#REF!</definedName>
    <definedName name="pub2_tipo">'B. ESP. PROFESSIONALI'!#REF!</definedName>
    <definedName name="pub2_titolo">'B. ESP. PROFESSIONALI'!#REF!</definedName>
    <definedName name="pub3_anno">'B. ESP. PROFESSIONALI'!#REF!</definedName>
    <definedName name="pub3_rife">'B. ESP. PROFESSIONALI'!#REF!</definedName>
    <definedName name="pub3_riferibile">'B. ESP. PROFESSIONALI'!#REF!</definedName>
    <definedName name="pub3_tipo">'B. ESP. PROFESSIONALI'!#REF!</definedName>
    <definedName name="pub3_titolo">'B. ESP. PROFESSIONALI'!#REF!</definedName>
    <definedName name="pub4_anno">'B. ESP. PROFESSIONALI'!#REF!</definedName>
    <definedName name="pub4_rife">'B. ESP. PROFESSIONALI'!#REF!</definedName>
    <definedName name="pub4_riferibile">'B. ESP. PROFESSIONALI'!#REF!</definedName>
    <definedName name="pub4_tipo">'B. ESP. PROFESSIONALI'!#REF!</definedName>
    <definedName name="pub4_titolo">'B. ESP. PROFESSIONALI'!#REF!</definedName>
    <definedName name="pub5_anno">'B. ESP. PROFESSIONALI'!#REF!</definedName>
    <definedName name="pub5_rife">'B. ESP. PROFESSIONALI'!#REF!</definedName>
    <definedName name="pub5_riferibile">'B. ESP. PROFESSIONALI'!#REF!</definedName>
    <definedName name="pub5_tipo">'B. ESP. PROFESSIONALI'!#REF!</definedName>
    <definedName name="pub5_titolo">'B. ESP. PROFESSIONALI'!#REF!</definedName>
    <definedName name="ruolo_proj">ELENCHI!$G$29:$G$35</definedName>
    <definedName name="sesso">ANAGRAFICA!$D$13</definedName>
    <definedName name="SMART_CITIES_AND_COMMUNITIES">ELENCHI!$B$42:$B$49</definedName>
    <definedName name="spec_principale">ANAGRAFICA!$D$53</definedName>
    <definedName name="spec_secondaria">ANAGRAFICA!$D$58</definedName>
    <definedName name="stato_nascita">ANAGRAFICA!$D$15</definedName>
    <definedName name="TECNOLOGIE_DIGITALI_E_CIBERNETICHE">ELENCHI!$B$58:$B$60</definedName>
    <definedName name="TECNOLOGIE_INDUSTRIALI_ABILITANTI">ELENCHI!$B$50:$B$57</definedName>
    <definedName name="telefono">ANAGRAFICA!$D$34</definedName>
    <definedName name="tempo_proj">ELENCHI!$G$8:$G$12</definedName>
    <definedName name="_xlnm.Print_Titles" localSheetId="1">'A. CURSUS STUDIORUM'!$6:$8</definedName>
    <definedName name="_xlnm.Print_Titles" localSheetId="2">'B. ESP. PROFESSIONALI'!$6:$8</definedName>
    <definedName name="_xlnm.Print_Titles" localSheetId="3">'C. ESP. VALUTAZIONE'!$6:$8</definedName>
    <definedName name="_xlnm.Print_Titles" localSheetId="4">MOTIVAZIONI!$6:$8</definedName>
  </definedNames>
  <calcPr calcId="140001" concurrentCalc="0"/>
  <extLst>
    <ext xmlns:mx="http://schemas.microsoft.com/office/mac/excel/2008/main" uri="{7523E5D3-25F3-A5E0-1632-64F254C22452}">
      <mx:ArchID Flags="2"/>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T2" i="8" l="1"/>
  <c r="FI2" i="8"/>
  <c r="EX2" i="8"/>
  <c r="EM2" i="8"/>
  <c r="EB2" i="8"/>
  <c r="DQ2" i="8"/>
  <c r="DF2" i="8"/>
  <c r="CU2" i="8"/>
  <c r="CJ2" i="8"/>
  <c r="BY2" i="8"/>
  <c r="FS2" i="8"/>
  <c r="FH2" i="8"/>
  <c r="EW2" i="8"/>
  <c r="EL2" i="8"/>
  <c r="EA2" i="8"/>
  <c r="DP2" i="8"/>
  <c r="DE2" i="8"/>
  <c r="CT2" i="8"/>
  <c r="CI2" i="8"/>
  <c r="BX2" i="8"/>
  <c r="GX2" i="8"/>
  <c r="GW2" i="8"/>
  <c r="GV2" i="8"/>
  <c r="GU2" i="8"/>
  <c r="GT2" i="8"/>
  <c r="GS2" i="8"/>
  <c r="GR2" i="8"/>
  <c r="GQ2" i="8"/>
  <c r="GP2" i="8"/>
  <c r="GO2" i="8"/>
  <c r="GN2" i="8"/>
  <c r="GM2" i="8"/>
  <c r="GL2" i="8"/>
  <c r="GK2" i="8"/>
  <c r="GJ2" i="8"/>
  <c r="GI2" i="8"/>
  <c r="GH2" i="8"/>
  <c r="GG2" i="8"/>
  <c r="GF2" i="8"/>
  <c r="GE2" i="8"/>
  <c r="GD2" i="8"/>
  <c r="GC2" i="8"/>
  <c r="GB2" i="8"/>
  <c r="GA2" i="8"/>
  <c r="FZ2" i="8"/>
  <c r="FY2" i="8"/>
  <c r="FX2" i="8"/>
  <c r="FW2" i="8"/>
  <c r="FV2" i="8"/>
  <c r="FU2" i="8"/>
  <c r="FR2" i="8"/>
  <c r="FQ2" i="8"/>
  <c r="FP2" i="8"/>
  <c r="FO2" i="8"/>
  <c r="FN2" i="8"/>
  <c r="FM2" i="8"/>
  <c r="FL2" i="8"/>
  <c r="FK2" i="8"/>
  <c r="FJ2" i="8"/>
  <c r="FG2" i="8"/>
  <c r="FF2" i="8"/>
  <c r="FE2" i="8"/>
  <c r="FD2" i="8"/>
  <c r="FC2" i="8"/>
  <c r="FB2" i="8"/>
  <c r="FA2" i="8"/>
  <c r="EZ2" i="8"/>
  <c r="EY2" i="8"/>
  <c r="EV2" i="8"/>
  <c r="EU2" i="8"/>
  <c r="ET2" i="8"/>
  <c r="ES2" i="8"/>
  <c r="ER2" i="8"/>
  <c r="EQ2" i="8"/>
  <c r="EP2" i="8"/>
  <c r="EO2" i="8"/>
  <c r="EN2" i="8"/>
  <c r="EK2" i="8"/>
  <c r="EJ2" i="8"/>
  <c r="EI2" i="8"/>
  <c r="EH2" i="8"/>
  <c r="EG2" i="8"/>
  <c r="EF2" i="8"/>
  <c r="EE2" i="8"/>
  <c r="ED2" i="8"/>
  <c r="EC2" i="8"/>
  <c r="DZ2" i="8"/>
  <c r="DY2" i="8"/>
  <c r="DX2" i="8"/>
  <c r="DW2" i="8"/>
  <c r="DV2" i="8"/>
  <c r="DU2" i="8"/>
  <c r="DT2" i="8"/>
  <c r="DS2" i="8"/>
  <c r="DR2" i="8"/>
  <c r="DO2" i="8"/>
  <c r="DN2" i="8"/>
  <c r="DM2" i="8"/>
  <c r="DL2" i="8"/>
  <c r="DK2" i="8"/>
  <c r="DJ2" i="8"/>
  <c r="DI2" i="8"/>
  <c r="DH2" i="8"/>
  <c r="DG2" i="8"/>
  <c r="DD2" i="8"/>
  <c r="DC2" i="8"/>
  <c r="DB2" i="8"/>
  <c r="DA2" i="8"/>
  <c r="CZ2" i="8"/>
  <c r="CY2" i="8"/>
  <c r="CX2" i="8"/>
  <c r="CW2" i="8"/>
  <c r="CV2" i="8"/>
  <c r="CS2" i="8"/>
  <c r="CR2" i="8"/>
  <c r="CQ2" i="8"/>
  <c r="CP2" i="8"/>
  <c r="CO2" i="8"/>
  <c r="CN2" i="8"/>
  <c r="CM2" i="8"/>
  <c r="CL2" i="8"/>
  <c r="CK2" i="8"/>
  <c r="CH2" i="8"/>
  <c r="CG2" i="8"/>
  <c r="CF2" i="8"/>
  <c r="CE2" i="8"/>
  <c r="CD2" i="8"/>
  <c r="CC2" i="8"/>
  <c r="CB2" i="8"/>
  <c r="CA2" i="8"/>
  <c r="BZ2" i="8"/>
  <c r="BW2" i="8"/>
  <c r="BV2" i="8"/>
  <c r="BU2" i="8"/>
  <c r="BT2" i="8"/>
  <c r="BS2" i="8"/>
  <c r="BQ2" i="8"/>
  <c r="BR2" i="8"/>
  <c r="BP2" i="8"/>
  <c r="BO2" i="8"/>
  <c r="BN2" i="8"/>
  <c r="BM2" i="8"/>
  <c r="BL2" i="8"/>
  <c r="BK2" i="8"/>
  <c r="BJ2" i="8"/>
  <c r="BI2" i="8"/>
  <c r="BH2" i="8"/>
  <c r="BG2" i="8"/>
  <c r="BF2" i="8"/>
  <c r="BE2" i="8"/>
  <c r="BD2" i="8"/>
  <c r="BC2" i="8"/>
  <c r="BB2" i="8"/>
  <c r="BA2" i="8"/>
  <c r="AZ2" i="8"/>
  <c r="AY2" i="8"/>
  <c r="AX2" i="8"/>
  <c r="AW2" i="8"/>
  <c r="AV2" i="8"/>
  <c r="AU2" i="8"/>
  <c r="AT2" i="8"/>
  <c r="AS2" i="8"/>
  <c r="AR2" i="8"/>
  <c r="AQ2" i="8"/>
  <c r="AO2" i="8"/>
  <c r="AP2" i="8"/>
  <c r="AN2" i="8"/>
  <c r="AM2" i="8"/>
  <c r="AL2" i="8"/>
  <c r="AK2" i="8"/>
  <c r="AJ2" i="8"/>
  <c r="AH2" i="8"/>
  <c r="AG2" i="8"/>
  <c r="AF2" i="8"/>
  <c r="AI2" i="8"/>
  <c r="AE2" i="8"/>
  <c r="AD2" i="8"/>
  <c r="AC2" i="8"/>
  <c r="AB2" i="8"/>
  <c r="AA2" i="8"/>
  <c r="Z2" i="8"/>
  <c r="Y2" i="8"/>
  <c r="X2" i="8"/>
  <c r="W2" i="8"/>
  <c r="V2" i="8"/>
  <c r="U2" i="8"/>
  <c r="T2" i="8"/>
  <c r="S2" i="8"/>
  <c r="R2" i="8"/>
  <c r="Q2" i="8"/>
  <c r="P2" i="8"/>
  <c r="O2" i="8"/>
  <c r="M2" i="8"/>
  <c r="N2" i="8"/>
  <c r="L2" i="8"/>
  <c r="K2" i="8"/>
  <c r="I2" i="8"/>
  <c r="J2" i="8"/>
  <c r="H2" i="8"/>
  <c r="G2" i="8"/>
  <c r="F2" i="8"/>
  <c r="E2" i="8"/>
  <c r="D2" i="8"/>
  <c r="C2" i="8"/>
  <c r="B2" i="8"/>
  <c r="A2" i="8"/>
  <c r="D42" i="6"/>
  <c r="D14" i="6"/>
  <c r="D41" i="6"/>
  <c r="D40" i="6"/>
  <c r="D39" i="6"/>
  <c r="D61" i="6"/>
  <c r="D60" i="6"/>
  <c r="D59" i="6"/>
  <c r="D58" i="6"/>
  <c r="D57" i="6"/>
  <c r="D56" i="6"/>
  <c r="D55" i="6"/>
  <c r="D54" i="6"/>
  <c r="D53" i="6"/>
  <c r="D52" i="6"/>
  <c r="D47" i="6"/>
  <c r="D46" i="6"/>
  <c r="D45" i="6"/>
  <c r="D44" i="6"/>
  <c r="D33" i="6"/>
  <c r="D32" i="6"/>
  <c r="D31" i="6"/>
  <c r="D30" i="6"/>
  <c r="D29" i="6"/>
  <c r="D28" i="6"/>
  <c r="D27" i="6"/>
  <c r="D26" i="6"/>
  <c r="D25" i="6"/>
  <c r="D24" i="6"/>
  <c r="D19" i="6"/>
  <c r="D18" i="6"/>
  <c r="D17" i="6"/>
  <c r="D16" i="6"/>
  <c r="D13" i="6"/>
  <c r="D12" i="6"/>
  <c r="D11" i="6"/>
  <c r="D4" i="6"/>
  <c r="D3" i="6"/>
  <c r="D2" i="6"/>
  <c r="D1" i="6"/>
  <c r="D4" i="5"/>
  <c r="D3" i="5"/>
  <c r="D2" i="5"/>
  <c r="D1" i="5"/>
  <c r="D4" i="4"/>
  <c r="D3" i="4"/>
  <c r="D2" i="4"/>
  <c r="D1" i="4"/>
  <c r="D4" i="3"/>
  <c r="D3" i="3"/>
  <c r="D2" i="3"/>
  <c r="D1" i="3"/>
  <c r="D7" i="2"/>
  <c r="D7" i="6"/>
  <c r="D7" i="5"/>
  <c r="D7" i="4"/>
  <c r="D7" i="3"/>
</calcChain>
</file>

<file path=xl/comments1.xml><?xml version="1.0" encoding="utf-8"?>
<comments xmlns="http://schemas.openxmlformats.org/spreadsheetml/2006/main">
  <authors>
    <author>Carlo Borelli</author>
  </authors>
  <commentList>
    <comment ref="D7" authorId="0">
      <text>
        <r>
          <rPr>
            <sz val="9"/>
            <color indexed="81"/>
            <rFont val="Tahoma"/>
            <family val="2"/>
          </rPr>
          <t>Campo a compilazione automatica</t>
        </r>
      </text>
    </comment>
    <comment ref="D11" authorId="0">
      <text>
        <r>
          <rPr>
            <sz val="9"/>
            <color indexed="81"/>
            <rFont val="Tahoma"/>
            <family val="2"/>
          </rPr>
          <t>Indicare il proprio nome</t>
        </r>
      </text>
    </comment>
    <comment ref="D12" authorId="0">
      <text>
        <r>
          <rPr>
            <sz val="9"/>
            <color indexed="81"/>
            <rFont val="Tahoma"/>
            <family val="2"/>
          </rPr>
          <t>Indicare il proprio cognome</t>
        </r>
      </text>
    </comment>
    <comment ref="D13" authorId="0">
      <text>
        <r>
          <rPr>
            <sz val="9"/>
            <color indexed="81"/>
            <rFont val="Tahoma"/>
            <family val="2"/>
          </rPr>
          <t>Utilizzare la tendina per selezionare il proprio sesso</t>
        </r>
      </text>
    </comment>
    <comment ref="D15" authorId="0">
      <text>
        <r>
          <rPr>
            <sz val="9"/>
            <color indexed="81"/>
            <rFont val="Tahoma"/>
            <family val="2"/>
          </rPr>
          <t>Indicare lo Stato in cui si è nati</t>
        </r>
      </text>
    </comment>
    <comment ref="D16" authorId="0">
      <text>
        <r>
          <rPr>
            <sz val="9"/>
            <color indexed="81"/>
            <rFont val="Tahoma"/>
            <family val="2"/>
          </rPr>
          <t>Indicare il comune in cui si è nati</t>
        </r>
      </text>
    </comment>
    <comment ref="D17" authorId="0">
      <text>
        <r>
          <rPr>
            <sz val="9"/>
            <color indexed="81"/>
            <rFont val="Tahoma"/>
            <family val="2"/>
          </rPr>
          <t>Indicare la provincia in cui si è nati (per Stati esteri indicare "EE")</t>
        </r>
      </text>
    </comment>
    <comment ref="D18" authorId="0">
      <text>
        <r>
          <rPr>
            <sz val="9"/>
            <color indexed="81"/>
            <rFont val="Tahoma"/>
            <family val="2"/>
          </rPr>
          <t xml:space="preserve">Indicare la data di nascita utilizzando il formato </t>
        </r>
        <r>
          <rPr>
            <b/>
            <sz val="9"/>
            <color indexed="81"/>
            <rFont val="Tahoma"/>
            <family val="2"/>
          </rPr>
          <t>gg/mm/aaaa</t>
        </r>
      </text>
    </comment>
    <comment ref="D20" authorId="0">
      <text>
        <r>
          <rPr>
            <sz val="9"/>
            <color indexed="81"/>
            <rFont val="Tahoma"/>
            <family val="2"/>
          </rPr>
          <t>Indicare l'indirizzo in cui si risiede</t>
        </r>
      </text>
    </comment>
    <comment ref="D21" authorId="0">
      <text>
        <r>
          <rPr>
            <sz val="9"/>
            <color indexed="81"/>
            <rFont val="Tahoma"/>
            <family val="2"/>
          </rPr>
          <t>Indicare il comune in cui si risiede</t>
        </r>
      </text>
    </comment>
    <comment ref="D22" authorId="0">
      <text>
        <r>
          <rPr>
            <sz val="9"/>
            <color indexed="81"/>
            <rFont val="Tahoma"/>
            <family val="2"/>
          </rPr>
          <t>Indicare il CAP del comune in cui si risiede</t>
        </r>
      </text>
    </comment>
    <comment ref="D23" authorId="0">
      <text>
        <r>
          <rPr>
            <sz val="9"/>
            <color indexed="81"/>
            <rFont val="Tahoma"/>
            <family val="2"/>
          </rPr>
          <t>Indicare la provincia in cui si risiede (per Stati esteri indicare "EE")</t>
        </r>
      </text>
    </comment>
    <comment ref="D25" authorId="0">
      <text>
        <r>
          <rPr>
            <sz val="9"/>
            <color indexed="81"/>
            <rFont val="Tahoma"/>
            <family val="2"/>
          </rPr>
          <t>Indicare solo se diverso da quello di residenza</t>
        </r>
      </text>
    </comment>
    <comment ref="D26" authorId="0">
      <text>
        <r>
          <rPr>
            <sz val="9"/>
            <color indexed="81"/>
            <rFont val="Tahoma"/>
            <family val="2"/>
          </rPr>
          <t>Indicare solo se diverso da quello di residenza</t>
        </r>
      </text>
    </comment>
    <comment ref="D27" authorId="0">
      <text>
        <r>
          <rPr>
            <sz val="9"/>
            <color indexed="81"/>
            <rFont val="Tahoma"/>
            <family val="2"/>
          </rPr>
          <t>Indicare solo se diverso da quello di residenza</t>
        </r>
      </text>
    </comment>
    <comment ref="D28" authorId="0">
      <text>
        <r>
          <rPr>
            <sz val="9"/>
            <color indexed="81"/>
            <rFont val="Tahoma"/>
            <family val="2"/>
          </rPr>
          <t>Indicare solo se diversa da quella di residenza</t>
        </r>
      </text>
    </comment>
    <comment ref="D30" authorId="0">
      <text>
        <r>
          <rPr>
            <sz val="9"/>
            <color indexed="81"/>
            <rFont val="Tahoma"/>
            <family val="2"/>
          </rPr>
          <t>Indicare il proprio codice fiscale personale</t>
        </r>
      </text>
    </comment>
    <comment ref="D31" authorId="0">
      <text>
        <r>
          <rPr>
            <sz val="9"/>
            <color indexed="81"/>
            <rFont val="Tahoma"/>
            <family val="2"/>
          </rPr>
          <t>Indicare la propria partita IVA, che deve essere attiva al momento della presentazione della domanda</t>
        </r>
      </text>
    </comment>
    <comment ref="D32" authorId="0">
      <text>
        <r>
          <rPr>
            <sz val="9"/>
            <color indexed="81"/>
            <rFont val="Tahoma"/>
            <family val="2"/>
          </rPr>
          <t>Se nella cella precedente si è indicata la partita IVA di ditte individuali, studi professionali associati o società tra professionisti, indicarne la denominazione</t>
        </r>
      </text>
    </comment>
    <comment ref="D34" authorId="0">
      <text>
        <r>
          <rPr>
            <sz val="9"/>
            <color indexed="81"/>
            <rFont val="Tahoma"/>
            <family val="2"/>
          </rPr>
          <t>Indicare il proprio numero di telefono</t>
        </r>
      </text>
    </comment>
    <comment ref="D35" authorId="0">
      <text>
        <r>
          <rPr>
            <sz val="9"/>
            <color indexed="81"/>
            <rFont val="Tahoma"/>
            <family val="2"/>
          </rPr>
          <t>Indicare il proprio numero di cellulare</t>
        </r>
      </text>
    </comment>
    <comment ref="D36" authorId="0">
      <text>
        <r>
          <rPr>
            <sz val="9"/>
            <color indexed="81"/>
            <rFont val="Tahoma"/>
            <family val="2"/>
          </rPr>
          <t>Indicare - se disponibile - il proprio numero di fax</t>
        </r>
      </text>
    </comment>
    <comment ref="D37" authorId="0">
      <text>
        <r>
          <rPr>
            <sz val="9"/>
            <color indexed="81"/>
            <rFont val="Tahoma"/>
            <family val="2"/>
          </rPr>
          <t>Indicare il proprio indirizzo di posta elettronica</t>
        </r>
      </text>
    </comment>
    <comment ref="D38" authorId="0">
      <text>
        <r>
          <rPr>
            <sz val="9"/>
            <color indexed="81"/>
            <rFont val="Tahoma"/>
            <family val="2"/>
          </rPr>
          <t>Indicare il proprio indirizzo di posta elettronica</t>
        </r>
      </text>
    </comment>
    <comment ref="D42" authorId="0">
      <text>
        <r>
          <rPr>
            <sz val="9"/>
            <color indexed="81"/>
            <rFont val="Tahoma"/>
            <family val="2"/>
          </rPr>
          <t>Indicare la propria lingua madre</t>
        </r>
      </text>
    </comment>
    <comment ref="D43" authorId="0">
      <text>
        <r>
          <rPr>
            <sz val="9"/>
            <color indexed="81"/>
            <rFont val="Tahoma"/>
            <family val="2"/>
          </rPr>
          <t>Indicare - se conosciuta - una prima lingua straniera</t>
        </r>
      </text>
    </comment>
    <comment ref="D44" authorId="0">
      <text>
        <r>
          <rPr>
            <sz val="9"/>
            <color indexed="81"/>
            <rFont val="Tahoma"/>
            <family val="2"/>
          </rPr>
          <t>Utilizzare la tendina per selezionare il livello di conoscenza della lingua eventualmente indicata nella cella precedente</t>
        </r>
      </text>
    </comment>
    <comment ref="D45" authorId="0">
      <text>
        <r>
          <rPr>
            <sz val="9"/>
            <color indexed="81"/>
            <rFont val="Tahoma"/>
            <family val="2"/>
          </rPr>
          <t>Indicare - se conosciuta - una seconda lingua straniera</t>
        </r>
      </text>
    </comment>
    <comment ref="D46" authorId="0">
      <text>
        <r>
          <rPr>
            <sz val="9"/>
            <color indexed="81"/>
            <rFont val="Tahoma"/>
            <family val="2"/>
          </rPr>
          <t>Utilizzare la tendina per selezionare il livello di conoscenza della lingua eventualmente indicata nella cella precedente</t>
        </r>
      </text>
    </comment>
    <comment ref="D47" authorId="0">
      <text>
        <r>
          <rPr>
            <sz val="9"/>
            <color indexed="81"/>
            <rFont val="Tahoma"/>
            <family val="2"/>
          </rPr>
          <t>Indicare - se conosciuta - una terza lingua straniera</t>
        </r>
      </text>
    </comment>
    <comment ref="D48" authorId="0">
      <text>
        <r>
          <rPr>
            <sz val="9"/>
            <color indexed="81"/>
            <rFont val="Tahoma"/>
            <family val="2"/>
          </rPr>
          <t>Utilizzare la tendina per selezionare il livello di conoscenza della lingua eventualmente indicata nella cella precedente</t>
        </r>
      </text>
    </comment>
    <comment ref="D53" authorId="0">
      <text>
        <r>
          <rPr>
            <sz val="9"/>
            <color indexed="81"/>
            <rFont val="Tahoma"/>
            <family val="2"/>
          </rPr>
          <t>Utilizzare la tendina per selezionare la macro-area principale per cui ci si candida</t>
        </r>
      </text>
    </comment>
    <comment ref="D54" authorId="0">
      <text>
        <r>
          <rPr>
            <sz val="9"/>
            <color indexed="81"/>
            <rFont val="Tahoma"/>
            <family val="2"/>
          </rPr>
          <t>Utilizzare la tendina per selezionare, nell'ambito della macro-area principale scelta, la sotto-area principale per cui ci si candida</t>
        </r>
      </text>
    </comment>
    <comment ref="D55" authorId="0">
      <text>
        <r>
          <rPr>
            <sz val="9"/>
            <color indexed="81"/>
            <rFont val="Tahoma"/>
            <family val="2"/>
          </rPr>
          <t>Utilizzare la tendina per selezionare, nell'ambito della macro-area principale scelta, la sotto-area principale per cui ci si candida</t>
        </r>
      </text>
    </comment>
    <comment ref="D56" authorId="0">
      <text>
        <r>
          <rPr>
            <sz val="9"/>
            <color indexed="81"/>
            <rFont val="Tahoma"/>
            <family val="2"/>
          </rPr>
          <t>Utilizzare la tendina per selezionare, nell'ambito della macro-area principale scelta, la sotto-area principale per cui ci si candida</t>
        </r>
      </text>
    </comment>
    <comment ref="D58" authorId="0">
      <text>
        <r>
          <rPr>
            <sz val="9"/>
            <color indexed="81"/>
            <rFont val="Tahoma"/>
            <family val="2"/>
          </rPr>
          <t>Se si vuole, utilizzare la tendina per selezionare la macro-area secondaria per cui ci si candida. Eventualmente, qualora si ritenga di avere una competenza trasversale nell'ambito di una data macro-area, può coincidere con la macro-area principale indicata sopra</t>
        </r>
      </text>
    </comment>
    <comment ref="D59" authorId="0">
      <text>
        <r>
          <rPr>
            <sz val="9"/>
            <color indexed="81"/>
            <rFont val="Tahoma"/>
            <family val="2"/>
          </rPr>
          <t>Utilizzare la tendina per selezionare, nell'ambito della macro-area secondaria scelta, la sotto-area principale per cui ci si candida</t>
        </r>
      </text>
    </comment>
    <comment ref="D60" authorId="0">
      <text>
        <r>
          <rPr>
            <sz val="9"/>
            <color indexed="81"/>
            <rFont val="Tahoma"/>
            <family val="2"/>
          </rPr>
          <t>Se si vuole, utilizzare la tendina per selezionare, nell'ambito della macro-area secondaria scelta, la sotto-area secondaria per cui ci si candida</t>
        </r>
      </text>
    </comment>
    <comment ref="D61" authorId="0">
      <text>
        <r>
          <rPr>
            <sz val="9"/>
            <color indexed="81"/>
            <rFont val="Tahoma"/>
            <family val="2"/>
          </rPr>
          <t>Se si vuole, utilizzare la tendina per selezionare, nell'ambito della macro-area secondaria scelta, la sotto-area terziaria per cui ci si candida</t>
        </r>
      </text>
    </comment>
  </commentList>
</comments>
</file>

<file path=xl/comments2.xml><?xml version="1.0" encoding="utf-8"?>
<comments xmlns="http://schemas.openxmlformats.org/spreadsheetml/2006/main">
  <authors>
    <author>Carlo Borelli</author>
    <author>Carlo F. Borelli</author>
  </authors>
  <commentList>
    <comment ref="D7" authorId="0">
      <text>
        <r>
          <rPr>
            <sz val="9"/>
            <color indexed="81"/>
            <rFont val="Tahoma"/>
            <family val="2"/>
          </rPr>
          <t>Campo a compilazione automatica</t>
        </r>
      </text>
    </comment>
    <comment ref="D11" authorId="1">
      <text>
        <r>
          <rPr>
            <sz val="9"/>
            <color indexed="81"/>
            <rFont val="Tahoma"/>
            <family val="2"/>
          </rPr>
          <t>Utilizzare la tendina per selezionare il tipo di laurea conseguita</t>
        </r>
      </text>
    </comment>
    <comment ref="D12" authorId="1">
      <text>
        <r>
          <rPr>
            <sz val="9"/>
            <color indexed="81"/>
            <rFont val="Tahoma"/>
            <family val="2"/>
          </rPr>
          <t>Indicare la materia in cui si è conseguita la laurea (p.e. Ingegneria Meccanica)</t>
        </r>
      </text>
    </comment>
    <comment ref="D13" authorId="1">
      <text>
        <r>
          <rPr>
            <sz val="9"/>
            <color indexed="81"/>
            <rFont val="Tahoma"/>
            <family val="2"/>
          </rPr>
          <t>Indicare l'anno di conseguimento della laurea</t>
        </r>
      </text>
    </comment>
    <comment ref="D14" authorId="1">
      <text>
        <r>
          <rPr>
            <sz val="9"/>
            <color indexed="81"/>
            <rFont val="Tahoma"/>
            <family val="2"/>
          </rPr>
          <t>Indicare l'Ateneo presso cui si è conseguita la laurea (p.e. Università degli Studi di Milano)</t>
        </r>
      </text>
    </comment>
    <comment ref="D15" authorId="1">
      <text>
        <r>
          <rPr>
            <sz val="9"/>
            <color indexed="81"/>
            <rFont val="Tahoma"/>
            <family val="2"/>
          </rPr>
          <t>Indicare il titolo della tesi di laurea</t>
        </r>
      </text>
    </comment>
    <comment ref="D16" authorId="1">
      <text>
        <r>
          <rPr>
            <sz val="9"/>
            <color indexed="81"/>
            <rFont val="Tahoma"/>
            <family val="2"/>
          </rPr>
          <t>Indicare il voto conseguito dando evidenza anche al punteggio massimo conseguibile (p.e. 105/110 o 110/110 e lode)</t>
        </r>
      </text>
    </comment>
    <comment ref="D18" authorId="1">
      <text>
        <r>
          <rPr>
            <sz val="9"/>
            <color indexed="81"/>
            <rFont val="Tahoma"/>
            <family val="2"/>
          </rPr>
          <t>Qualora la laurea conseguita sia di tipo "Specialistico", indicare la materia in cui si è conseguita la laurea di primo livello</t>
        </r>
      </text>
    </comment>
    <comment ref="D19" authorId="1">
      <text>
        <r>
          <rPr>
            <sz val="9"/>
            <color indexed="81"/>
            <rFont val="Tahoma"/>
            <family val="2"/>
          </rPr>
          <t>Indicare l'anno di conseguimento della laurea di primo livello</t>
        </r>
      </text>
    </comment>
    <comment ref="D20" authorId="1">
      <text>
        <r>
          <rPr>
            <sz val="9"/>
            <color indexed="81"/>
            <rFont val="Tahoma"/>
            <family val="2"/>
          </rPr>
          <t>Indicare l'Ateneo presso cui si è conseguita la laurea di primo livello (p.e. Università degli Studi di Milano)</t>
        </r>
      </text>
    </comment>
    <comment ref="D21" authorId="1">
      <text>
        <r>
          <rPr>
            <sz val="9"/>
            <color indexed="81"/>
            <rFont val="Tahoma"/>
            <family val="2"/>
          </rPr>
          <t>Indicare il titolo della tesi di laurea di primo livello</t>
        </r>
      </text>
    </comment>
    <comment ref="D23" authorId="1">
      <text>
        <r>
          <rPr>
            <sz val="9"/>
            <color indexed="81"/>
            <rFont val="Tahoma"/>
            <family val="2"/>
          </rPr>
          <t>Utilizzare la tendina per selezionare il tipo di laurea conseguita</t>
        </r>
      </text>
    </comment>
    <comment ref="D24" authorId="1">
      <text>
        <r>
          <rPr>
            <sz val="9"/>
            <color indexed="81"/>
            <rFont val="Tahoma"/>
            <family val="2"/>
          </rPr>
          <t>Indicare la materia in cui si è conseguita la laurea (p.e. Ingegneria Meccanica)</t>
        </r>
      </text>
    </comment>
    <comment ref="D25" authorId="1">
      <text>
        <r>
          <rPr>
            <sz val="9"/>
            <color indexed="81"/>
            <rFont val="Tahoma"/>
            <family val="2"/>
          </rPr>
          <t>Indicare l'anno di conseguimento della laurea</t>
        </r>
      </text>
    </comment>
    <comment ref="D26" authorId="1">
      <text>
        <r>
          <rPr>
            <sz val="9"/>
            <color indexed="81"/>
            <rFont val="Tahoma"/>
            <family val="2"/>
          </rPr>
          <t>Indicare l'Ateneo presso cui si è conseguita la laurea (p.e. Università degli Studi di Milano)</t>
        </r>
      </text>
    </comment>
    <comment ref="D27" authorId="1">
      <text>
        <r>
          <rPr>
            <sz val="9"/>
            <color indexed="81"/>
            <rFont val="Tahoma"/>
            <family val="2"/>
          </rPr>
          <t>Indicare il titolo della tesi di laurea</t>
        </r>
      </text>
    </comment>
    <comment ref="D28" authorId="1">
      <text>
        <r>
          <rPr>
            <sz val="9"/>
            <color indexed="81"/>
            <rFont val="Tahoma"/>
            <family val="2"/>
          </rPr>
          <t>Indicare il voto conseguito dando evidenza anche al punteggio massimo conseguibile (p.e. 105/110 o 110/110 e lode)</t>
        </r>
      </text>
    </comment>
    <comment ref="D30" authorId="1">
      <text>
        <r>
          <rPr>
            <sz val="9"/>
            <color indexed="81"/>
            <rFont val="Tahoma"/>
            <family val="2"/>
          </rPr>
          <t>Qualora la laurea conseguita sia di tipo "Specialistico", indicare la materia in cui si è conseguita la laurea di primo livello</t>
        </r>
      </text>
    </comment>
    <comment ref="D31" authorId="1">
      <text>
        <r>
          <rPr>
            <sz val="9"/>
            <color indexed="81"/>
            <rFont val="Tahoma"/>
            <family val="2"/>
          </rPr>
          <t>Indicare l'anno di conseguimento della laurea di primo livello</t>
        </r>
      </text>
    </comment>
    <comment ref="D32" authorId="1">
      <text>
        <r>
          <rPr>
            <sz val="9"/>
            <color indexed="81"/>
            <rFont val="Tahoma"/>
            <family val="2"/>
          </rPr>
          <t>Indicare l'Ateneo presso cui si è conseguita la laurea di primo livello (p.e. Università degli Studi di Milano)</t>
        </r>
      </text>
    </comment>
    <comment ref="D33" authorId="1">
      <text>
        <r>
          <rPr>
            <sz val="9"/>
            <color indexed="81"/>
            <rFont val="Tahoma"/>
            <family val="2"/>
          </rPr>
          <t>Indicare il titolo della tesi di laurea di primo livello</t>
        </r>
      </text>
    </comment>
    <comment ref="D37" authorId="1">
      <text>
        <r>
          <rPr>
            <sz val="9"/>
            <color indexed="81"/>
            <rFont val="Tahoma"/>
            <family val="2"/>
          </rPr>
          <t>Indicare la materia dell'eventuale dottorato conseguito (p.e. Ingegneria Meccanica)</t>
        </r>
      </text>
    </comment>
    <comment ref="D38" authorId="1">
      <text>
        <r>
          <rPr>
            <sz val="9"/>
            <color indexed="81"/>
            <rFont val="Tahoma"/>
            <family val="2"/>
          </rPr>
          <t>Indicare l'anno di conseguimento dell'eventuale dottorato</t>
        </r>
      </text>
    </comment>
    <comment ref="D39" authorId="1">
      <text>
        <r>
          <rPr>
            <sz val="9"/>
            <color indexed="81"/>
            <rFont val="Tahoma"/>
            <family val="2"/>
          </rPr>
          <t>Indicare l'Ateneo presso cui si è conseguito l'eventuale dottorato (p.e. Università degli Studi di Milano)</t>
        </r>
      </text>
    </comment>
    <comment ref="D40" authorId="1">
      <text>
        <r>
          <rPr>
            <sz val="9"/>
            <color indexed="81"/>
            <rFont val="Tahoma"/>
            <family val="2"/>
          </rPr>
          <t>Indicare il titolo dell'eventuale tesi di dottorato</t>
        </r>
      </text>
    </comment>
    <comment ref="D41" authorId="1">
      <text>
        <r>
          <rPr>
            <sz val="9"/>
            <color indexed="81"/>
            <rFont val="Tahoma"/>
            <family val="2"/>
          </rPr>
          <t>Indicare il voto conseguito dando evidenza anche al punteggio massimo conseguibile (p.e. 105/110 o 110/110 e lode)</t>
        </r>
      </text>
    </comment>
    <comment ref="D45" authorId="1">
      <text>
        <r>
          <rPr>
            <sz val="9"/>
            <color indexed="81"/>
            <rFont val="Tahoma"/>
            <family val="2"/>
          </rPr>
          <t>Indicare la materia dell'eventuale master di secondo livello conseguito (p.e. MBA)</t>
        </r>
      </text>
    </comment>
    <comment ref="D46" authorId="1">
      <text>
        <r>
          <rPr>
            <sz val="9"/>
            <color indexed="81"/>
            <rFont val="Tahoma"/>
            <family val="2"/>
          </rPr>
          <t>Indicare l'anno di conseguimento dell'eventuale master di secondo livello</t>
        </r>
      </text>
    </comment>
    <comment ref="D47" authorId="1">
      <text>
        <r>
          <rPr>
            <sz val="9"/>
            <color indexed="81"/>
            <rFont val="Tahoma"/>
            <family val="2"/>
          </rPr>
          <t>Indicare l'Ateneo presso cui si è conseguito l'eventuale master di secondo livello (p.e. Università Bocconi)</t>
        </r>
      </text>
    </comment>
    <comment ref="D48" authorId="1">
      <text>
        <r>
          <rPr>
            <sz val="9"/>
            <color indexed="81"/>
            <rFont val="Tahoma"/>
            <family val="2"/>
          </rPr>
          <t>Indicare il titolo dell'eventuale tesi di master di secondo livello</t>
        </r>
      </text>
    </comment>
    <comment ref="D49" authorId="1">
      <text>
        <r>
          <rPr>
            <sz val="9"/>
            <color indexed="81"/>
            <rFont val="Tahoma"/>
            <family val="2"/>
          </rPr>
          <t>Indicare il voto conseguito dando evidenza anche al punteggio massimo conseguibile (p.e. 105/110 o 110/110 e lode)</t>
        </r>
      </text>
    </comment>
  </commentList>
</comments>
</file>

<file path=xl/comments3.xml><?xml version="1.0" encoding="utf-8"?>
<comments xmlns="http://schemas.openxmlformats.org/spreadsheetml/2006/main">
  <authors>
    <author>Carlo Borelli</author>
    <author>Carlo F. Borelli</author>
  </authors>
  <commentList>
    <comment ref="D7" authorId="0">
      <text>
        <r>
          <rPr>
            <sz val="9"/>
            <color indexed="81"/>
            <rFont val="Tahoma"/>
            <family val="2"/>
          </rPr>
          <t>Campo a compilazione automatica</t>
        </r>
      </text>
    </comment>
    <comment ref="D12" authorId="1">
      <text>
        <r>
          <rPr>
            <sz val="9"/>
            <color indexed="81"/>
            <rFont val="Tahoma"/>
            <family val="2"/>
          </rPr>
          <t xml:space="preserve">Indicare la data di inizio della collaborazione utilizzando il formato </t>
        </r>
        <r>
          <rPr>
            <b/>
            <sz val="9"/>
            <color indexed="81"/>
            <rFont val="Tahoma"/>
            <family val="2"/>
          </rPr>
          <t>gg/mm/aaaa</t>
        </r>
      </text>
    </comment>
    <comment ref="D13" authorId="1">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4" authorId="0">
      <text>
        <r>
          <rPr>
            <sz val="9"/>
            <color indexed="81"/>
            <rFont val="Tahoma"/>
            <family val="2"/>
          </rPr>
          <t>Indicare la denominazione del datore di lavoro/cliente</t>
        </r>
      </text>
    </comment>
    <comment ref="D15" authorId="0">
      <text>
        <r>
          <rPr>
            <sz val="9"/>
            <color indexed="81"/>
            <rFont val="Tahoma"/>
            <family val="2"/>
          </rPr>
          <t>Indicare il comune in cui ha sede il datore di lavoro/cliente. In caso di sedi multiple indicare quella presso la quale si è operato/si opera</t>
        </r>
      </text>
    </comment>
    <comment ref="D16" authorId="0">
      <text>
        <r>
          <rPr>
            <sz val="9"/>
            <color indexed="81"/>
            <rFont val="Tahoma"/>
            <family val="2"/>
          </rPr>
          <t>Indicare la provincia in cui ha sede il datore di lavoro/cliente. In caso di sedi multiple indicare quella presso la quale si è operato/si opera</t>
        </r>
      </text>
    </comment>
    <comment ref="D17" authorId="0">
      <text>
        <r>
          <rPr>
            <sz val="9"/>
            <color indexed="81"/>
            <rFont val="Tahoma"/>
            <family val="2"/>
          </rPr>
          <t>Utilizzare la tendina per selezionare il tipo e la dimensione del datore di lavoro/cliente</t>
        </r>
      </text>
    </comment>
    <comment ref="D18" authorId="0">
      <text>
        <r>
          <rPr>
            <sz val="9"/>
            <color indexed="81"/>
            <rFont val="Tahoma"/>
            <family val="2"/>
          </rPr>
          <t>Indicare il settore di attività in cui opera il datore di lavoro/cliente. In caso di settori multipli indicare quello in cui si è operato/si opera</t>
        </r>
      </text>
    </comment>
    <comment ref="D19" authorId="0">
      <text>
        <r>
          <rPr>
            <sz val="9"/>
            <color indexed="81"/>
            <rFont val="Tahoma"/>
            <family val="2"/>
          </rPr>
          <t>Utilizzare la tendina per selezionare l'ambito di attività in cui opera il datore di lavoro/cliente. In caso di ambiti multipli indicare quello in cui si è operato/si opera</t>
        </r>
      </text>
    </comment>
    <comment ref="D20" authorId="0">
      <text>
        <r>
          <rPr>
            <sz val="9"/>
            <color indexed="81"/>
            <rFont val="Tahoma"/>
            <family val="2"/>
          </rPr>
          <t>Utilizzare la tendina per selezionare la macro-area di riferimento</t>
        </r>
      </text>
    </comment>
    <comment ref="D21" authorId="0">
      <text>
        <r>
          <rPr>
            <sz val="9"/>
            <color indexed="81"/>
            <rFont val="Tahoma"/>
            <family val="2"/>
          </rPr>
          <t>Indicare le attività svolte per il datore di lavoro/cliente</t>
        </r>
      </text>
    </comment>
    <comment ref="D22" authorId="0">
      <text>
        <r>
          <rPr>
            <sz val="9"/>
            <color indexed="81"/>
            <rFont val="Tahoma"/>
            <family val="2"/>
          </rPr>
          <t>Indicare le principali responsabilità affidate dal datore di lavoro/cliente</t>
        </r>
      </text>
    </comment>
    <comment ref="D24" authorId="1">
      <text>
        <r>
          <rPr>
            <sz val="9"/>
            <color indexed="81"/>
            <rFont val="Tahoma"/>
            <family val="2"/>
          </rPr>
          <t xml:space="preserve">Indicare la data di inizio della collaborazione utilizzando il formato </t>
        </r>
        <r>
          <rPr>
            <b/>
            <sz val="9"/>
            <color indexed="81"/>
            <rFont val="Tahoma"/>
            <family val="2"/>
          </rPr>
          <t>gg/mm/aaaa</t>
        </r>
      </text>
    </comment>
    <comment ref="D25" authorId="1">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26" authorId="0">
      <text>
        <r>
          <rPr>
            <sz val="9"/>
            <color indexed="81"/>
            <rFont val="Tahoma"/>
            <family val="2"/>
          </rPr>
          <t>Indicare la denominazione del datore di lavoro/cliente</t>
        </r>
      </text>
    </comment>
    <comment ref="D27" authorId="0">
      <text>
        <r>
          <rPr>
            <sz val="9"/>
            <color indexed="81"/>
            <rFont val="Tahoma"/>
            <family val="2"/>
          </rPr>
          <t>Indicare il comune in cui ha sede il datore di lavoro/cliente. In caso di sedi multiple indicare quella presso la quale si è operato/si opera</t>
        </r>
      </text>
    </comment>
    <comment ref="D28" authorId="0">
      <text>
        <r>
          <rPr>
            <sz val="9"/>
            <color indexed="81"/>
            <rFont val="Tahoma"/>
            <family val="2"/>
          </rPr>
          <t>Indicare la provincia in cui ha sede il datore di lavoro/cliente. In caso di sedi multiple indicare quella presso la quale si è operato/si opera</t>
        </r>
      </text>
    </comment>
    <comment ref="D29" authorId="0">
      <text>
        <r>
          <rPr>
            <sz val="9"/>
            <color indexed="81"/>
            <rFont val="Tahoma"/>
            <family val="2"/>
          </rPr>
          <t>Utilizzare la tendina per selezionare il tipo e la dimensione del datore di lavoro/cliente</t>
        </r>
      </text>
    </comment>
    <comment ref="D30" authorId="0">
      <text>
        <r>
          <rPr>
            <sz val="9"/>
            <color indexed="81"/>
            <rFont val="Tahoma"/>
            <family val="2"/>
          </rPr>
          <t>Indicare il settore di attività in cui opera il datore di lavoro/cliente. In caso di settori multipli indicare quello in cui si è operato/si opera</t>
        </r>
      </text>
    </comment>
    <comment ref="D31" authorId="0">
      <text>
        <r>
          <rPr>
            <sz val="9"/>
            <color indexed="81"/>
            <rFont val="Tahoma"/>
            <family val="2"/>
          </rPr>
          <t>Utilizzare la tendina per selezionare l'ambito di attività in cui opera il datore di lavoro/cliente. In caso di ambiti multipli indicare quello in cui si è operato/si opera</t>
        </r>
      </text>
    </comment>
    <comment ref="D32" authorId="0">
      <text>
        <r>
          <rPr>
            <sz val="9"/>
            <color indexed="81"/>
            <rFont val="Tahoma"/>
            <family val="2"/>
          </rPr>
          <t>Utilizzare la tendina per selezionare la macro-area di riferimento</t>
        </r>
      </text>
    </comment>
    <comment ref="D33" authorId="0">
      <text>
        <r>
          <rPr>
            <sz val="9"/>
            <color indexed="81"/>
            <rFont val="Tahoma"/>
            <family val="2"/>
          </rPr>
          <t>Indicare le attività svolte per il datore di lavoro/cliente</t>
        </r>
      </text>
    </comment>
    <comment ref="D34" authorId="0">
      <text>
        <r>
          <rPr>
            <sz val="9"/>
            <color indexed="81"/>
            <rFont val="Tahoma"/>
            <family val="2"/>
          </rPr>
          <t>Indicare le principali responsabilità affidate dal datore di lavoro/cliente</t>
        </r>
      </text>
    </comment>
    <comment ref="D36" authorId="1">
      <text>
        <r>
          <rPr>
            <sz val="9"/>
            <color indexed="81"/>
            <rFont val="Tahoma"/>
            <family val="2"/>
          </rPr>
          <t xml:space="preserve">Indicare la data di inizio della collaborazione utilizzando il formato </t>
        </r>
        <r>
          <rPr>
            <b/>
            <sz val="9"/>
            <color indexed="81"/>
            <rFont val="Tahoma"/>
            <family val="2"/>
          </rPr>
          <t>gg/mm/aaaa</t>
        </r>
      </text>
    </comment>
    <comment ref="D37" authorId="1">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38" authorId="0">
      <text>
        <r>
          <rPr>
            <sz val="9"/>
            <color indexed="81"/>
            <rFont val="Tahoma"/>
            <family val="2"/>
          </rPr>
          <t>Indicare la denominazione del datore di lavoro/cliente</t>
        </r>
      </text>
    </comment>
    <comment ref="D39" authorId="0">
      <text>
        <r>
          <rPr>
            <sz val="9"/>
            <color indexed="81"/>
            <rFont val="Tahoma"/>
            <family val="2"/>
          </rPr>
          <t>Indicare il comune in cui ha sede il datore di lavoro/cliente. In caso di sedi multiple indicare quella presso la quale si è operato/si opera</t>
        </r>
      </text>
    </comment>
    <comment ref="D40" authorId="0">
      <text>
        <r>
          <rPr>
            <sz val="9"/>
            <color indexed="81"/>
            <rFont val="Tahoma"/>
            <family val="2"/>
          </rPr>
          <t>Indicare la provincia in cui ha sede il datore di lavoro/cliente. In caso di sedi multiple indicare quella presso la quale si è operato/si opera</t>
        </r>
      </text>
    </comment>
    <comment ref="D41" authorId="0">
      <text>
        <r>
          <rPr>
            <sz val="9"/>
            <color indexed="81"/>
            <rFont val="Tahoma"/>
            <family val="2"/>
          </rPr>
          <t>Utilizzare la tendina per selezionare il tipo e la dimensione del datore di lavoro/cliente</t>
        </r>
      </text>
    </comment>
    <comment ref="D42" authorId="0">
      <text>
        <r>
          <rPr>
            <sz val="9"/>
            <color indexed="81"/>
            <rFont val="Tahoma"/>
            <family val="2"/>
          </rPr>
          <t>Indicare il settore di attività in cui opera il datore di lavoro/cliente. In caso di settori multipli indicare quello in cui si è operato/si opera</t>
        </r>
      </text>
    </comment>
    <comment ref="D43" authorId="0">
      <text>
        <r>
          <rPr>
            <sz val="9"/>
            <color indexed="81"/>
            <rFont val="Tahoma"/>
            <family val="2"/>
          </rPr>
          <t>Utilizzare la tendina per selezionare l'ambito di attività in cui opera il datore di lavoro/cliente. In caso di ambiti multipli indicare quello in cui si è operato/si opera</t>
        </r>
      </text>
    </comment>
    <comment ref="D44" authorId="0">
      <text>
        <r>
          <rPr>
            <sz val="9"/>
            <color indexed="81"/>
            <rFont val="Tahoma"/>
            <family val="2"/>
          </rPr>
          <t>Utilizzare la tendina per selezionare la macro-area di riferimento</t>
        </r>
      </text>
    </comment>
    <comment ref="D45" authorId="0">
      <text>
        <r>
          <rPr>
            <sz val="9"/>
            <color indexed="81"/>
            <rFont val="Tahoma"/>
            <family val="2"/>
          </rPr>
          <t>Indicare le attività svolte per il datore di lavoro/cliente</t>
        </r>
      </text>
    </comment>
    <comment ref="D46" authorId="0">
      <text>
        <r>
          <rPr>
            <sz val="9"/>
            <color indexed="81"/>
            <rFont val="Tahoma"/>
            <family val="2"/>
          </rPr>
          <t>Indicare le principali responsabilità affidate dal datore di lavoro/cliente</t>
        </r>
      </text>
    </comment>
    <comment ref="D48" authorId="1">
      <text>
        <r>
          <rPr>
            <sz val="9"/>
            <color indexed="81"/>
            <rFont val="Tahoma"/>
            <family val="2"/>
          </rPr>
          <t xml:space="preserve">Indicare la data di inizio della collaborazione utilizzando il formato </t>
        </r>
        <r>
          <rPr>
            <b/>
            <sz val="9"/>
            <color indexed="81"/>
            <rFont val="Tahoma"/>
            <family val="2"/>
          </rPr>
          <t>gg/mm/aaaa</t>
        </r>
      </text>
    </comment>
    <comment ref="D49" authorId="1">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50" authorId="0">
      <text>
        <r>
          <rPr>
            <sz val="9"/>
            <color indexed="81"/>
            <rFont val="Tahoma"/>
            <family val="2"/>
          </rPr>
          <t>Indicare la denominazione del datore di lavoro/cliente</t>
        </r>
      </text>
    </comment>
    <comment ref="D51" authorId="0">
      <text>
        <r>
          <rPr>
            <sz val="9"/>
            <color indexed="81"/>
            <rFont val="Tahoma"/>
            <family val="2"/>
          </rPr>
          <t>Indicare il comune in cui ha sede il datore di lavoro/cliente. In caso di sedi multiple indicare quella presso la quale si è operato/si opera</t>
        </r>
      </text>
    </comment>
    <comment ref="D52" authorId="0">
      <text>
        <r>
          <rPr>
            <sz val="9"/>
            <color indexed="81"/>
            <rFont val="Tahoma"/>
            <family val="2"/>
          </rPr>
          <t>Indicare la provincia in cui ha sede il datore di lavoro/cliente. In caso di sedi multiple indicare quella presso la quale si è operato/si opera</t>
        </r>
      </text>
    </comment>
    <comment ref="D53" authorId="0">
      <text>
        <r>
          <rPr>
            <sz val="9"/>
            <color indexed="81"/>
            <rFont val="Tahoma"/>
            <family val="2"/>
          </rPr>
          <t>Utilizzare la tendina per selezionare il tipo e la dimensione del datore di lavoro/cliente</t>
        </r>
      </text>
    </comment>
    <comment ref="D54" authorId="0">
      <text>
        <r>
          <rPr>
            <sz val="9"/>
            <color indexed="81"/>
            <rFont val="Tahoma"/>
            <family val="2"/>
          </rPr>
          <t>Indicare il settore di attività in cui opera il datore di lavoro/cliente. In caso di settori multipli indicare quello in cui si è operato/si opera</t>
        </r>
      </text>
    </comment>
    <comment ref="D55" authorId="0">
      <text>
        <r>
          <rPr>
            <sz val="9"/>
            <color indexed="81"/>
            <rFont val="Tahoma"/>
            <family val="2"/>
          </rPr>
          <t>Utilizzare la tendina per selezionare l'ambito di attività in cui opera il datore di lavoro/cliente. In caso di ambiti multipli indicare quello in cui si è operato/si opera</t>
        </r>
      </text>
    </comment>
    <comment ref="D56" authorId="0">
      <text>
        <r>
          <rPr>
            <sz val="9"/>
            <color indexed="81"/>
            <rFont val="Tahoma"/>
            <family val="2"/>
          </rPr>
          <t>Utilizzare la tendina per selezionare la macro-area di riferimento</t>
        </r>
      </text>
    </comment>
    <comment ref="D57" authorId="0">
      <text>
        <r>
          <rPr>
            <sz val="9"/>
            <color indexed="81"/>
            <rFont val="Tahoma"/>
            <family val="2"/>
          </rPr>
          <t>Indicare le attività svolte per il datore di lavoro/cliente</t>
        </r>
      </text>
    </comment>
    <comment ref="D58" authorId="0">
      <text>
        <r>
          <rPr>
            <sz val="9"/>
            <color indexed="81"/>
            <rFont val="Tahoma"/>
            <family val="2"/>
          </rPr>
          <t>Indicare le principali responsabilità affidate dal datore di lavoro/cliente</t>
        </r>
      </text>
    </comment>
    <comment ref="D60" authorId="1">
      <text>
        <r>
          <rPr>
            <sz val="9"/>
            <color indexed="81"/>
            <rFont val="Tahoma"/>
            <family val="2"/>
          </rPr>
          <t xml:space="preserve">Indicare la data di inizio della collaborazione utilizzando il formato </t>
        </r>
        <r>
          <rPr>
            <b/>
            <sz val="9"/>
            <color indexed="81"/>
            <rFont val="Tahoma"/>
            <family val="2"/>
          </rPr>
          <t>gg/mm/aaaa</t>
        </r>
      </text>
    </comment>
    <comment ref="D61" authorId="1">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62" authorId="0">
      <text>
        <r>
          <rPr>
            <sz val="9"/>
            <color indexed="81"/>
            <rFont val="Tahoma"/>
            <family val="2"/>
          </rPr>
          <t>Indicare la denominazione del datore di lavoro/cliente</t>
        </r>
      </text>
    </comment>
    <comment ref="D63" authorId="0">
      <text>
        <r>
          <rPr>
            <sz val="9"/>
            <color indexed="81"/>
            <rFont val="Tahoma"/>
            <family val="2"/>
          </rPr>
          <t>Indicare il comune in cui ha sede il datore di lavoro/cliente. In caso di sedi multiple indicare quella presso la quale si è operato/si opera</t>
        </r>
      </text>
    </comment>
    <comment ref="D64" authorId="0">
      <text>
        <r>
          <rPr>
            <sz val="9"/>
            <color indexed="81"/>
            <rFont val="Tahoma"/>
            <family val="2"/>
          </rPr>
          <t>Indicare la provincia in cui ha sede il datore di lavoro/cliente. In caso di sedi multiple indicare quella presso la quale si è operato/si opera</t>
        </r>
      </text>
    </comment>
    <comment ref="D65" authorId="0">
      <text>
        <r>
          <rPr>
            <sz val="9"/>
            <color indexed="81"/>
            <rFont val="Tahoma"/>
            <family val="2"/>
          </rPr>
          <t>Utilizzare la tendina per selezionare il tipo e la dimensione del datore di lavoro/cliente</t>
        </r>
      </text>
    </comment>
    <comment ref="D66" authorId="0">
      <text>
        <r>
          <rPr>
            <sz val="9"/>
            <color indexed="81"/>
            <rFont val="Tahoma"/>
            <family val="2"/>
          </rPr>
          <t>Indicare il settore di attività in cui opera il datore di lavoro/cliente. In caso di settori multipli indicare quello in cui si è operato/si opera</t>
        </r>
      </text>
    </comment>
    <comment ref="D67" authorId="0">
      <text>
        <r>
          <rPr>
            <sz val="9"/>
            <color indexed="81"/>
            <rFont val="Tahoma"/>
            <family val="2"/>
          </rPr>
          <t>Utilizzare la tendina per selezionare l'ambito di attività in cui opera il datore di lavoro/cliente. In caso di ambiti multipli indicare quello in cui si è operato/si opera</t>
        </r>
      </text>
    </comment>
    <comment ref="D68" authorId="0">
      <text>
        <r>
          <rPr>
            <sz val="9"/>
            <color indexed="81"/>
            <rFont val="Tahoma"/>
            <family val="2"/>
          </rPr>
          <t>Utilizzare la tendina per selezionare la macro-area di riferimento</t>
        </r>
      </text>
    </comment>
    <comment ref="D69" authorId="0">
      <text>
        <r>
          <rPr>
            <sz val="9"/>
            <color indexed="81"/>
            <rFont val="Tahoma"/>
            <family val="2"/>
          </rPr>
          <t>Indicare le attività svolte per il datore di lavoro/cliente</t>
        </r>
      </text>
    </comment>
    <comment ref="D70" authorId="0">
      <text>
        <r>
          <rPr>
            <sz val="9"/>
            <color indexed="81"/>
            <rFont val="Tahoma"/>
            <family val="2"/>
          </rPr>
          <t>Indicare le principali responsabilità affidate dal datore di lavoro/cliente</t>
        </r>
      </text>
    </comment>
    <comment ref="D72" authorId="1">
      <text>
        <r>
          <rPr>
            <sz val="9"/>
            <color indexed="81"/>
            <rFont val="Tahoma"/>
            <family val="2"/>
          </rPr>
          <t xml:space="preserve">Indicare la data di inizio della collaborazione utilizzando il formato </t>
        </r>
        <r>
          <rPr>
            <b/>
            <sz val="9"/>
            <color indexed="81"/>
            <rFont val="Tahoma"/>
            <family val="2"/>
          </rPr>
          <t>gg/mm/aaaa</t>
        </r>
      </text>
    </comment>
    <comment ref="D73" authorId="1">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74" authorId="0">
      <text>
        <r>
          <rPr>
            <sz val="9"/>
            <color indexed="81"/>
            <rFont val="Tahoma"/>
            <family val="2"/>
          </rPr>
          <t>Indicare la denominazione del datore di lavoro/cliente</t>
        </r>
      </text>
    </comment>
    <comment ref="D75" authorId="0">
      <text>
        <r>
          <rPr>
            <sz val="9"/>
            <color indexed="81"/>
            <rFont val="Tahoma"/>
            <family val="2"/>
          </rPr>
          <t>Indicare il comune in cui ha sede il datore di lavoro/cliente. In caso di sedi multiple indicare quella presso la quale si è operato/si opera</t>
        </r>
      </text>
    </comment>
    <comment ref="D76" authorId="0">
      <text>
        <r>
          <rPr>
            <sz val="9"/>
            <color indexed="81"/>
            <rFont val="Tahoma"/>
            <family val="2"/>
          </rPr>
          <t>Indicare la provincia in cui ha sede il datore di lavoro/cliente. In caso di sedi multiple indicare quella presso la quale si è operato/si opera</t>
        </r>
      </text>
    </comment>
    <comment ref="D77" authorId="0">
      <text>
        <r>
          <rPr>
            <sz val="9"/>
            <color indexed="81"/>
            <rFont val="Tahoma"/>
            <family val="2"/>
          </rPr>
          <t>Utilizzare la tendina per selezionare il tipo e la dimensione del datore di lavoro/cliente</t>
        </r>
      </text>
    </comment>
    <comment ref="D78" authorId="0">
      <text>
        <r>
          <rPr>
            <sz val="9"/>
            <color indexed="81"/>
            <rFont val="Tahoma"/>
            <family val="2"/>
          </rPr>
          <t>Indicare il settore di attività in cui opera il datore di lavoro/cliente. In caso di settori multipli indicare quello in cui si è operato/si opera</t>
        </r>
      </text>
    </comment>
    <comment ref="D79" authorId="0">
      <text>
        <r>
          <rPr>
            <sz val="9"/>
            <color indexed="81"/>
            <rFont val="Tahoma"/>
            <family val="2"/>
          </rPr>
          <t>Utilizzare la tendina per selezionare l'ambito di attività in cui opera il datore di lavoro/cliente. In caso di ambiti multipli indicare quello in cui si è operato/si opera</t>
        </r>
      </text>
    </comment>
    <comment ref="D80" authorId="0">
      <text>
        <r>
          <rPr>
            <sz val="9"/>
            <color indexed="81"/>
            <rFont val="Tahoma"/>
            <family val="2"/>
          </rPr>
          <t>Utilizzare la tendina per selezionare la macro-area di riferimento</t>
        </r>
      </text>
    </comment>
    <comment ref="D81" authorId="0">
      <text>
        <r>
          <rPr>
            <sz val="9"/>
            <color indexed="81"/>
            <rFont val="Tahoma"/>
            <family val="2"/>
          </rPr>
          <t>Indicare le attività svolte per il datore di lavoro/cliente</t>
        </r>
      </text>
    </comment>
    <comment ref="D82" authorId="0">
      <text>
        <r>
          <rPr>
            <sz val="9"/>
            <color indexed="81"/>
            <rFont val="Tahoma"/>
            <family val="2"/>
          </rPr>
          <t>Indicare le principali responsabilità affidate dal datore di lavoro/cliente</t>
        </r>
      </text>
    </comment>
    <comment ref="D84" authorId="1">
      <text>
        <r>
          <rPr>
            <sz val="9"/>
            <color indexed="81"/>
            <rFont val="Tahoma"/>
            <family val="2"/>
          </rPr>
          <t xml:space="preserve">Indicare la data di inizio della collaborazione utilizzando il formato </t>
        </r>
        <r>
          <rPr>
            <b/>
            <sz val="9"/>
            <color indexed="81"/>
            <rFont val="Tahoma"/>
            <family val="2"/>
          </rPr>
          <t>gg/mm/aaaa</t>
        </r>
      </text>
    </comment>
    <comment ref="D85" authorId="1">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86" authorId="0">
      <text>
        <r>
          <rPr>
            <sz val="9"/>
            <color indexed="81"/>
            <rFont val="Tahoma"/>
            <family val="2"/>
          </rPr>
          <t>Indicare la denominazione del datore di lavoro/cliente</t>
        </r>
      </text>
    </comment>
    <comment ref="D87" authorId="0">
      <text>
        <r>
          <rPr>
            <sz val="9"/>
            <color indexed="81"/>
            <rFont val="Tahoma"/>
            <family val="2"/>
          </rPr>
          <t>Indicare il comune in cui ha sede il datore di lavoro/cliente. In caso di sedi multiple indicare quella presso la quale si è operato/si opera</t>
        </r>
      </text>
    </comment>
    <comment ref="D88" authorId="0">
      <text>
        <r>
          <rPr>
            <sz val="9"/>
            <color indexed="81"/>
            <rFont val="Tahoma"/>
            <family val="2"/>
          </rPr>
          <t>Indicare la provincia in cui ha sede il datore di lavoro/cliente. In caso di sedi multiple indicare quella presso la quale si è operato/si opera</t>
        </r>
      </text>
    </comment>
    <comment ref="D89" authorId="0">
      <text>
        <r>
          <rPr>
            <sz val="9"/>
            <color indexed="81"/>
            <rFont val="Tahoma"/>
            <family val="2"/>
          </rPr>
          <t>Utilizzare la tendina per selezionare il tipo e la dimensione del datore di lavoro/cliente</t>
        </r>
      </text>
    </comment>
    <comment ref="D90" authorId="0">
      <text>
        <r>
          <rPr>
            <sz val="9"/>
            <color indexed="81"/>
            <rFont val="Tahoma"/>
            <family val="2"/>
          </rPr>
          <t>Indicare il settore di attività in cui opera il datore di lavoro/cliente. In caso di settori multipli indicare quello in cui si è operato/si opera</t>
        </r>
      </text>
    </comment>
    <comment ref="D91" authorId="0">
      <text>
        <r>
          <rPr>
            <sz val="9"/>
            <color indexed="81"/>
            <rFont val="Tahoma"/>
            <family val="2"/>
          </rPr>
          <t>Utilizzare la tendina per selezionare l'ambito di attività in cui opera il datore di lavoro/cliente. In caso di ambiti multipli indicare quello in cui si è operato/si opera</t>
        </r>
      </text>
    </comment>
    <comment ref="D92" authorId="0">
      <text>
        <r>
          <rPr>
            <sz val="9"/>
            <color indexed="81"/>
            <rFont val="Tahoma"/>
            <family val="2"/>
          </rPr>
          <t>Utilizzare la tendina per selezionare la macro-area di riferimento</t>
        </r>
      </text>
    </comment>
    <comment ref="D93" authorId="0">
      <text>
        <r>
          <rPr>
            <sz val="9"/>
            <color indexed="81"/>
            <rFont val="Tahoma"/>
            <family val="2"/>
          </rPr>
          <t>Indicare le attività svolte per il datore di lavoro/cliente</t>
        </r>
      </text>
    </comment>
    <comment ref="D94" authorId="0">
      <text>
        <r>
          <rPr>
            <sz val="9"/>
            <color indexed="81"/>
            <rFont val="Tahoma"/>
            <family val="2"/>
          </rPr>
          <t>Indicare le principali responsabilità affidate dal datore di lavoro/cliente</t>
        </r>
      </text>
    </comment>
    <comment ref="D96" authorId="1">
      <text>
        <r>
          <rPr>
            <sz val="9"/>
            <color indexed="81"/>
            <rFont val="Tahoma"/>
            <family val="2"/>
          </rPr>
          <t xml:space="preserve">Indicare la data di inizio della collaborazione utilizzando il formato </t>
        </r>
        <r>
          <rPr>
            <b/>
            <sz val="9"/>
            <color indexed="81"/>
            <rFont val="Tahoma"/>
            <family val="2"/>
          </rPr>
          <t>gg/mm/aaaa</t>
        </r>
      </text>
    </comment>
    <comment ref="D97" authorId="1">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98" authorId="0">
      <text>
        <r>
          <rPr>
            <sz val="9"/>
            <color indexed="81"/>
            <rFont val="Tahoma"/>
            <family val="2"/>
          </rPr>
          <t>Indicare la denominazione del datore di lavoro/cliente</t>
        </r>
      </text>
    </comment>
    <comment ref="D99" authorId="0">
      <text>
        <r>
          <rPr>
            <sz val="9"/>
            <color indexed="81"/>
            <rFont val="Tahoma"/>
            <family val="2"/>
          </rPr>
          <t>Indicare il comune in cui ha sede il datore di lavoro/cliente. In caso di sedi multiple indicare quella presso la quale si è operato/si opera</t>
        </r>
      </text>
    </comment>
    <comment ref="D100" authorId="0">
      <text>
        <r>
          <rPr>
            <sz val="9"/>
            <color indexed="81"/>
            <rFont val="Tahoma"/>
            <family val="2"/>
          </rPr>
          <t>Indicare la provincia in cui ha sede il datore di lavoro/cliente. In caso di sedi multiple indicare quella presso la quale si è operato/si opera</t>
        </r>
      </text>
    </comment>
    <comment ref="D101" authorId="0">
      <text>
        <r>
          <rPr>
            <sz val="9"/>
            <color indexed="81"/>
            <rFont val="Tahoma"/>
            <family val="2"/>
          </rPr>
          <t>Utilizzare la tendina per selezionare il tipo e la dimensione del datore di lavoro/cliente</t>
        </r>
      </text>
    </comment>
    <comment ref="D102" authorId="0">
      <text>
        <r>
          <rPr>
            <sz val="9"/>
            <color indexed="81"/>
            <rFont val="Tahoma"/>
            <family val="2"/>
          </rPr>
          <t>Indicare il settore di attività in cui opera il datore di lavoro/cliente. In caso di settori multipli indicare quello in cui si è operato/si opera</t>
        </r>
      </text>
    </comment>
    <comment ref="D103" authorId="0">
      <text>
        <r>
          <rPr>
            <sz val="9"/>
            <color indexed="81"/>
            <rFont val="Tahoma"/>
            <family val="2"/>
          </rPr>
          <t>Utilizzare la tendina per selezionare l'ambito di attività in cui opera il datore di lavoro/cliente. In caso di ambiti multipli indicare quello in cui si è operato/si opera</t>
        </r>
      </text>
    </comment>
    <comment ref="D104" authorId="0">
      <text>
        <r>
          <rPr>
            <sz val="9"/>
            <color indexed="81"/>
            <rFont val="Tahoma"/>
            <family val="2"/>
          </rPr>
          <t>Utilizzare la tendina per selezionare la macro-area di riferimento</t>
        </r>
      </text>
    </comment>
    <comment ref="D105" authorId="0">
      <text>
        <r>
          <rPr>
            <sz val="9"/>
            <color indexed="81"/>
            <rFont val="Tahoma"/>
            <family val="2"/>
          </rPr>
          <t>Indicare le attività svolte per il datore di lavoro/cliente</t>
        </r>
      </text>
    </comment>
    <comment ref="D106" authorId="0">
      <text>
        <r>
          <rPr>
            <sz val="9"/>
            <color indexed="81"/>
            <rFont val="Tahoma"/>
            <family val="2"/>
          </rPr>
          <t>Indicare le principali responsabilità affidate dal datore di lavoro/cliente</t>
        </r>
      </text>
    </comment>
    <comment ref="D108" authorId="1">
      <text>
        <r>
          <rPr>
            <sz val="9"/>
            <color indexed="81"/>
            <rFont val="Tahoma"/>
            <family val="2"/>
          </rPr>
          <t xml:space="preserve">Indicare la data di inizio della collaborazione utilizzando il formato </t>
        </r>
        <r>
          <rPr>
            <b/>
            <sz val="9"/>
            <color indexed="81"/>
            <rFont val="Tahoma"/>
            <family val="2"/>
          </rPr>
          <t>gg/mm/aaaa</t>
        </r>
      </text>
    </comment>
    <comment ref="D109" authorId="1">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10" authorId="0">
      <text>
        <r>
          <rPr>
            <sz val="9"/>
            <color indexed="81"/>
            <rFont val="Tahoma"/>
            <family val="2"/>
          </rPr>
          <t>Indicare la denominazione del datore di lavoro/cliente</t>
        </r>
      </text>
    </comment>
    <comment ref="D111" authorId="0">
      <text>
        <r>
          <rPr>
            <sz val="9"/>
            <color indexed="81"/>
            <rFont val="Tahoma"/>
            <family val="2"/>
          </rPr>
          <t>Indicare il comune in cui ha sede il datore di lavoro/cliente. In caso di sedi multiple indicare quella presso la quale si è operato/si opera</t>
        </r>
      </text>
    </comment>
    <comment ref="D112" authorId="0">
      <text>
        <r>
          <rPr>
            <sz val="9"/>
            <color indexed="81"/>
            <rFont val="Tahoma"/>
            <family val="2"/>
          </rPr>
          <t>Indicare la provincia in cui ha sede il datore di lavoro/cliente. In caso di sedi multiple indicare quella presso la quale si è operato/si opera</t>
        </r>
      </text>
    </comment>
    <comment ref="D113" authorId="0">
      <text>
        <r>
          <rPr>
            <sz val="9"/>
            <color indexed="81"/>
            <rFont val="Tahoma"/>
            <family val="2"/>
          </rPr>
          <t>Utilizzare la tendina per selezionare il tipo e la dimensione del datore di lavoro/cliente</t>
        </r>
      </text>
    </comment>
    <comment ref="D114" authorId="0">
      <text>
        <r>
          <rPr>
            <sz val="9"/>
            <color indexed="81"/>
            <rFont val="Tahoma"/>
            <family val="2"/>
          </rPr>
          <t>Indicare il settore di attività in cui opera il datore di lavoro/cliente. In caso di settori multipli indicare quello in cui si è operato/si opera</t>
        </r>
      </text>
    </comment>
    <comment ref="D115" authorId="0">
      <text>
        <r>
          <rPr>
            <sz val="9"/>
            <color indexed="81"/>
            <rFont val="Tahoma"/>
            <family val="2"/>
          </rPr>
          <t>Utilizzare la tendina per selezionare l'ambito di attività in cui opera il datore di lavoro/cliente. In caso di ambiti multipli indicare quello in cui si è operato/si opera</t>
        </r>
      </text>
    </comment>
    <comment ref="D116" authorId="0">
      <text>
        <r>
          <rPr>
            <sz val="9"/>
            <color indexed="81"/>
            <rFont val="Tahoma"/>
            <family val="2"/>
          </rPr>
          <t>Utilizzare la tendina per selezionare la macro-area di riferimento</t>
        </r>
      </text>
    </comment>
    <comment ref="D117" authorId="0">
      <text>
        <r>
          <rPr>
            <sz val="9"/>
            <color indexed="81"/>
            <rFont val="Tahoma"/>
            <family val="2"/>
          </rPr>
          <t>Indicare le attività svolte per il datore di lavoro/cliente</t>
        </r>
      </text>
    </comment>
    <comment ref="D118" authorId="0">
      <text>
        <r>
          <rPr>
            <sz val="9"/>
            <color indexed="81"/>
            <rFont val="Tahoma"/>
            <family val="2"/>
          </rPr>
          <t>Indicare le principali responsabilità affidate dal datore di lavoro/cliente</t>
        </r>
      </text>
    </comment>
    <comment ref="D120" authorId="1">
      <text>
        <r>
          <rPr>
            <sz val="9"/>
            <color indexed="81"/>
            <rFont val="Tahoma"/>
            <family val="2"/>
          </rPr>
          <t xml:space="preserve">Indicare la data di inizio della collaborazione utilizzando il formato </t>
        </r>
        <r>
          <rPr>
            <b/>
            <sz val="9"/>
            <color indexed="81"/>
            <rFont val="Tahoma"/>
            <family val="2"/>
          </rPr>
          <t>gg/mm/aaaa</t>
        </r>
      </text>
    </comment>
    <comment ref="D121" authorId="1">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22" authorId="0">
      <text>
        <r>
          <rPr>
            <sz val="9"/>
            <color indexed="81"/>
            <rFont val="Tahoma"/>
            <family val="2"/>
          </rPr>
          <t>Indicare la denominazione del datore di lavoro/cliente</t>
        </r>
      </text>
    </comment>
    <comment ref="D123" authorId="0">
      <text>
        <r>
          <rPr>
            <sz val="9"/>
            <color indexed="81"/>
            <rFont val="Tahoma"/>
            <family val="2"/>
          </rPr>
          <t>Indicare il comune in cui ha sede il datore di lavoro/cliente. In caso di sedi multiple indicare quella presso la quale si è operato/si opera</t>
        </r>
      </text>
    </comment>
    <comment ref="D124" authorId="0">
      <text>
        <r>
          <rPr>
            <sz val="9"/>
            <color indexed="81"/>
            <rFont val="Tahoma"/>
            <family val="2"/>
          </rPr>
          <t>Indicare la provincia in cui ha sede il datore di lavoro/cliente. In caso di sedi multiple indicare quella presso la quale si è operato/si opera</t>
        </r>
      </text>
    </comment>
    <comment ref="D125" authorId="0">
      <text>
        <r>
          <rPr>
            <sz val="9"/>
            <color indexed="81"/>
            <rFont val="Tahoma"/>
            <family val="2"/>
          </rPr>
          <t>Utilizzare la tendina per selezionare il tipo e la dimensione del datore di lavoro/cliente</t>
        </r>
      </text>
    </comment>
    <comment ref="D126" authorId="0">
      <text>
        <r>
          <rPr>
            <sz val="9"/>
            <color indexed="81"/>
            <rFont val="Tahoma"/>
            <family val="2"/>
          </rPr>
          <t>Indicare il settore di attività in cui opera il datore di lavoro/cliente. In caso di settori multipli indicare quello in cui si è operato/si opera</t>
        </r>
      </text>
    </comment>
    <comment ref="D127" authorId="0">
      <text>
        <r>
          <rPr>
            <sz val="9"/>
            <color indexed="81"/>
            <rFont val="Tahoma"/>
            <family val="2"/>
          </rPr>
          <t>Utilizzare la tendina per selezionare l'ambito di attività in cui opera il datore di lavoro/cliente. In caso di ambiti multipli indicare quello in cui si è operato/si opera</t>
        </r>
      </text>
    </comment>
    <comment ref="D128" authorId="0">
      <text>
        <r>
          <rPr>
            <sz val="9"/>
            <color indexed="81"/>
            <rFont val="Tahoma"/>
            <family val="2"/>
          </rPr>
          <t>Utilizzare la tendina per selezionare la macro-area di riferimento</t>
        </r>
      </text>
    </comment>
    <comment ref="D129" authorId="0">
      <text>
        <r>
          <rPr>
            <sz val="9"/>
            <color indexed="81"/>
            <rFont val="Tahoma"/>
            <family val="2"/>
          </rPr>
          <t>Indicare le attività svolte per il datore di lavoro/cliente</t>
        </r>
      </text>
    </comment>
    <comment ref="D130" authorId="0">
      <text>
        <r>
          <rPr>
            <sz val="9"/>
            <color indexed="81"/>
            <rFont val="Tahoma"/>
            <family val="2"/>
          </rPr>
          <t>Indicare le principali responsabilità affidate dal datore di lavoro/cliente</t>
        </r>
      </text>
    </comment>
  </commentList>
</comments>
</file>

<file path=xl/comments4.xml><?xml version="1.0" encoding="utf-8"?>
<comments xmlns="http://schemas.openxmlformats.org/spreadsheetml/2006/main">
  <authors>
    <author>Carlo Borelli</author>
  </authors>
  <commentList>
    <comment ref="D7" authorId="0">
      <text>
        <r>
          <rPr>
            <sz val="9"/>
            <color indexed="81"/>
            <rFont val="Tahoma"/>
            <family val="2"/>
          </rPr>
          <t>Campo a compilazione automatica</t>
        </r>
      </text>
    </comment>
    <comment ref="D12" authorId="0">
      <text>
        <r>
          <rPr>
            <sz val="9"/>
            <color indexed="81"/>
            <rFont val="Tahoma"/>
            <family val="2"/>
          </rPr>
          <t>Indicare la denominazione dell'ente promotore del bando pubblico valutato (p.e. Regione Lombardia, Fondazione CARIPLO, MIUR, MISE, Governo francese, Commissione europea, etc.)</t>
        </r>
      </text>
    </comment>
    <comment ref="D13" authorId="0">
      <text>
        <r>
          <rPr>
            <sz val="9"/>
            <color indexed="81"/>
            <rFont val="Tahoma"/>
            <family val="2"/>
          </rPr>
          <t>Utilizzare la tendina per selezionare l'ambito di rilevanza geografica del bando pubblico valutato</t>
        </r>
      </text>
    </comment>
    <comment ref="D14" authorId="0">
      <text>
        <r>
          <rPr>
            <sz val="9"/>
            <color indexed="81"/>
            <rFont val="Tahoma"/>
            <family val="2"/>
          </rPr>
          <t>Utilizzare la tendina per selezionare la tematica rilevante per il bando pubblico valutato</t>
        </r>
      </text>
    </comment>
    <comment ref="D15" authorId="0">
      <text>
        <r>
          <rPr>
            <sz val="9"/>
            <color indexed="81"/>
            <rFont val="Tahoma"/>
            <family val="2"/>
          </rPr>
          <t>Indicare i riferimenti relativi al bando pubblico valutato dando conto, anche, degli estremi di pubblicazione (p.e. GUUE, GURI, BURL, etc.)</t>
        </r>
      </text>
    </comment>
    <comment ref="D16" authorId="0">
      <text>
        <r>
          <rPr>
            <sz val="9"/>
            <color indexed="81"/>
            <rFont val="Tahoma"/>
            <family val="2"/>
          </rPr>
          <t>Descrivere sinteticamente gli obiettivi specifici del bando pubblico valutato</t>
        </r>
      </text>
    </comment>
    <comment ref="D17" authorId="0">
      <text>
        <r>
          <rPr>
            <sz val="9"/>
            <color indexed="81"/>
            <rFont val="Tahoma"/>
            <family val="2"/>
          </rPr>
          <t>Indicare l'anno di pubblicazione del bando pubblico valutato</t>
        </r>
      </text>
    </comment>
    <comment ref="D18" authorId="0">
      <text>
        <r>
          <rPr>
            <sz val="9"/>
            <color indexed="81"/>
            <rFont val="Tahoma"/>
            <family val="2"/>
          </rPr>
          <t>Utilizzare la tendina per selezionare il numero di progetti valutati nell'ambito del bando pubblico descritto</t>
        </r>
      </text>
    </comment>
    <comment ref="D19" authorId="0">
      <text>
        <r>
          <rPr>
            <sz val="9"/>
            <color indexed="81"/>
            <rFont val="Tahoma"/>
            <family val="2"/>
          </rPr>
          <t>Utilizzare la tendina per selezionare la classe di investimento medio dei progetti valutati nell'ambito del bando pubblico descritto</t>
        </r>
      </text>
    </comment>
    <comment ref="D21" authorId="0">
      <text>
        <r>
          <rPr>
            <sz val="9"/>
            <color indexed="81"/>
            <rFont val="Tahoma"/>
            <family val="2"/>
          </rPr>
          <t>Indicare la denominazione dell'ente promotore del bando pubblico valutato (p.e. Regione Lombardia, Fondazione CARIPLO, MIUR, MISE, Governo francese, Commissione europea, etc.)</t>
        </r>
      </text>
    </comment>
    <comment ref="D22" authorId="0">
      <text>
        <r>
          <rPr>
            <sz val="9"/>
            <color indexed="81"/>
            <rFont val="Tahoma"/>
            <family val="2"/>
          </rPr>
          <t>Utilizzare la tendina per selezionare l'ambito di rilevanza geografica del bando pubblico valutato</t>
        </r>
      </text>
    </comment>
    <comment ref="D23" authorId="0">
      <text>
        <r>
          <rPr>
            <sz val="9"/>
            <color indexed="81"/>
            <rFont val="Tahoma"/>
            <family val="2"/>
          </rPr>
          <t>Utilizzare la tendina per selezionare la tematica rilevante per il bando pubblico valutato</t>
        </r>
      </text>
    </comment>
    <comment ref="D24" authorId="0">
      <text>
        <r>
          <rPr>
            <sz val="9"/>
            <color indexed="81"/>
            <rFont val="Tahoma"/>
            <family val="2"/>
          </rPr>
          <t>Indicare i riferimenti relativi al bando pubblico valutato dando conto, anche, degli estremi di pubblicazione (p.e. GUUE, GURI, BURL, etc.)</t>
        </r>
      </text>
    </comment>
    <comment ref="D25" authorId="0">
      <text>
        <r>
          <rPr>
            <sz val="9"/>
            <color indexed="81"/>
            <rFont val="Tahoma"/>
            <family val="2"/>
          </rPr>
          <t>Descrivere sinteticamente gli obiettivi specifici del bando pubblico valutato</t>
        </r>
      </text>
    </comment>
    <comment ref="D26" authorId="0">
      <text>
        <r>
          <rPr>
            <sz val="9"/>
            <color indexed="81"/>
            <rFont val="Tahoma"/>
            <family val="2"/>
          </rPr>
          <t>Indicare l'anno di pubblicazione del bando pubblico valutato</t>
        </r>
      </text>
    </comment>
    <comment ref="D27" authorId="0">
      <text>
        <r>
          <rPr>
            <sz val="9"/>
            <color indexed="81"/>
            <rFont val="Tahoma"/>
            <family val="2"/>
          </rPr>
          <t>Utilizzare la tendina per selezionare il numero di progetti valutati nell'ambito del bando pubblico descritto</t>
        </r>
      </text>
    </comment>
    <comment ref="D28" authorId="0">
      <text>
        <r>
          <rPr>
            <sz val="9"/>
            <color indexed="81"/>
            <rFont val="Tahoma"/>
            <family val="2"/>
          </rPr>
          <t>Utilizzare la tendina per selezionare la classe di investimento medio dei progetti valutati nell'ambito del bando pubblico descritto</t>
        </r>
      </text>
    </comment>
    <comment ref="D30" authorId="0">
      <text>
        <r>
          <rPr>
            <sz val="9"/>
            <color indexed="81"/>
            <rFont val="Tahoma"/>
            <family val="2"/>
          </rPr>
          <t>Indicare la denominazione dell'ente promotore del bando pubblico valutato (p.e. Regione Lombardia, Fondazione CARIPLO, MIUR, MISE, Governo francese, Commissione europea, etc.)</t>
        </r>
      </text>
    </comment>
    <comment ref="D31" authorId="0">
      <text>
        <r>
          <rPr>
            <sz val="9"/>
            <color indexed="81"/>
            <rFont val="Tahoma"/>
            <family val="2"/>
          </rPr>
          <t>Utilizzare la tendina per selezionare l'ambito di rilevanza geografica del bando pubblico valutato</t>
        </r>
      </text>
    </comment>
    <comment ref="D32" authorId="0">
      <text>
        <r>
          <rPr>
            <sz val="9"/>
            <color indexed="81"/>
            <rFont val="Tahoma"/>
            <family val="2"/>
          </rPr>
          <t>Utilizzare la tendina per selezionare la tematica rilevante per il bando pubblico valutato</t>
        </r>
      </text>
    </comment>
    <comment ref="D33" authorId="0">
      <text>
        <r>
          <rPr>
            <sz val="9"/>
            <color indexed="81"/>
            <rFont val="Tahoma"/>
            <family val="2"/>
          </rPr>
          <t>Indicare i riferimenti relativi al bando pubblico valutato dando conto, anche, degli estremi di pubblicazione (p.e. GUUE, GURI, BURL, etc.)</t>
        </r>
      </text>
    </comment>
    <comment ref="D34" authorId="0">
      <text>
        <r>
          <rPr>
            <sz val="9"/>
            <color indexed="81"/>
            <rFont val="Tahoma"/>
            <family val="2"/>
          </rPr>
          <t>Descrivere sinteticamente gli obiettivi specifici del bando pubblico valutato</t>
        </r>
      </text>
    </comment>
    <comment ref="D35" authorId="0">
      <text>
        <r>
          <rPr>
            <sz val="9"/>
            <color indexed="81"/>
            <rFont val="Tahoma"/>
            <family val="2"/>
          </rPr>
          <t>Indicare l'anno di pubblicazione del bando pubblico valutato</t>
        </r>
      </text>
    </comment>
    <comment ref="D36" authorId="0">
      <text>
        <r>
          <rPr>
            <sz val="9"/>
            <color indexed="81"/>
            <rFont val="Tahoma"/>
            <family val="2"/>
          </rPr>
          <t>Utilizzare la tendina per selezionare il numero di progetti valutati nell'ambito del bando pubblico descritto</t>
        </r>
      </text>
    </comment>
    <comment ref="D37" authorId="0">
      <text>
        <r>
          <rPr>
            <sz val="9"/>
            <color indexed="81"/>
            <rFont val="Tahoma"/>
            <family val="2"/>
          </rPr>
          <t>Utilizzare la tendina per selezionare la classe di investimento medio dei progetti valutati nell'ambito del bando pubblico descritto</t>
        </r>
      </text>
    </comment>
  </commentList>
</comments>
</file>

<file path=xl/comments5.xml><?xml version="1.0" encoding="utf-8"?>
<comments xmlns="http://schemas.openxmlformats.org/spreadsheetml/2006/main">
  <authors>
    <author>Carlo Borelli</author>
  </authors>
  <commentList>
    <comment ref="D7" authorId="0">
      <text>
        <r>
          <rPr>
            <sz val="9"/>
            <color indexed="81"/>
            <rFont val="Tahoma"/>
            <family val="2"/>
          </rPr>
          <t>Campo a compilazione automatica</t>
        </r>
      </text>
    </comment>
    <comment ref="D11" authorId="0">
      <text>
        <r>
          <rPr>
            <sz val="9"/>
            <color indexed="81"/>
            <rFont val="Tahoma"/>
            <family val="2"/>
          </rPr>
          <t>Campo a compilazione automatica</t>
        </r>
      </text>
    </comment>
    <comment ref="D12" authorId="0">
      <text>
        <r>
          <rPr>
            <sz val="9"/>
            <color indexed="81"/>
            <rFont val="Tahoma"/>
            <family val="2"/>
          </rPr>
          <t>Campo a compilazione automatica</t>
        </r>
      </text>
    </comment>
    <comment ref="D13" authorId="0">
      <text>
        <r>
          <rPr>
            <sz val="9"/>
            <color indexed="81"/>
            <rFont val="Tahoma"/>
            <family val="2"/>
          </rPr>
          <t>Campo a compilazione automatica</t>
        </r>
      </text>
    </comment>
    <comment ref="D14" authorId="0">
      <text>
        <r>
          <rPr>
            <sz val="9"/>
            <color indexed="81"/>
            <rFont val="Tahoma"/>
            <family val="2"/>
          </rPr>
          <t>Campo a compilazione automatica</t>
        </r>
      </text>
    </comment>
    <comment ref="D16" authorId="0">
      <text>
        <r>
          <rPr>
            <sz val="9"/>
            <color indexed="81"/>
            <rFont val="Tahoma"/>
            <family val="2"/>
          </rPr>
          <t>Campo a compilazione automatica</t>
        </r>
      </text>
    </comment>
    <comment ref="D17" authorId="0">
      <text>
        <r>
          <rPr>
            <sz val="9"/>
            <color indexed="81"/>
            <rFont val="Tahoma"/>
            <family val="2"/>
          </rPr>
          <t>Campo a compilazione automatica</t>
        </r>
      </text>
    </comment>
    <comment ref="D18" authorId="0">
      <text>
        <r>
          <rPr>
            <sz val="9"/>
            <color indexed="81"/>
            <rFont val="Tahoma"/>
            <family val="2"/>
          </rPr>
          <t>Campo a compilazione automatica</t>
        </r>
      </text>
    </comment>
    <comment ref="D19" authorId="0">
      <text>
        <r>
          <rPr>
            <sz val="9"/>
            <color indexed="81"/>
            <rFont val="Tahoma"/>
            <family val="2"/>
          </rPr>
          <t>Campo a compilazione automatica</t>
        </r>
      </text>
    </comment>
    <comment ref="D22" author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24" authorId="0">
      <text>
        <r>
          <rPr>
            <sz val="9"/>
            <color indexed="81"/>
            <rFont val="Tahoma"/>
            <family val="2"/>
          </rPr>
          <t>Campo a compilazione automatica</t>
        </r>
      </text>
    </comment>
    <comment ref="D25" authorId="0">
      <text>
        <r>
          <rPr>
            <sz val="9"/>
            <color indexed="81"/>
            <rFont val="Tahoma"/>
            <family val="2"/>
          </rPr>
          <t>Campo a compilazione automatica</t>
        </r>
      </text>
    </comment>
    <comment ref="D26" authorId="0">
      <text>
        <r>
          <rPr>
            <sz val="9"/>
            <color indexed="81"/>
            <rFont val="Tahoma"/>
            <family val="2"/>
          </rPr>
          <t>Campo a compilazione automatica</t>
        </r>
      </text>
    </comment>
    <comment ref="D27" authorId="0">
      <text>
        <r>
          <rPr>
            <sz val="9"/>
            <color indexed="81"/>
            <rFont val="Tahoma"/>
            <family val="2"/>
          </rPr>
          <t>Campo a compilazione automatica</t>
        </r>
      </text>
    </comment>
    <comment ref="D28" authorId="0">
      <text>
        <r>
          <rPr>
            <sz val="9"/>
            <color indexed="81"/>
            <rFont val="Tahoma"/>
            <family val="2"/>
          </rPr>
          <t>Campo a compilazione automatica</t>
        </r>
      </text>
    </comment>
    <comment ref="D29" authorId="0">
      <text>
        <r>
          <rPr>
            <sz val="9"/>
            <color indexed="81"/>
            <rFont val="Tahoma"/>
            <family val="2"/>
          </rPr>
          <t>Campo a compilazione automatica</t>
        </r>
      </text>
    </comment>
    <comment ref="D30" authorId="0">
      <text>
        <r>
          <rPr>
            <sz val="9"/>
            <color indexed="81"/>
            <rFont val="Tahoma"/>
            <family val="2"/>
          </rPr>
          <t>Campo a compilazione automatica</t>
        </r>
      </text>
    </comment>
    <comment ref="D31" authorId="0">
      <text>
        <r>
          <rPr>
            <sz val="9"/>
            <color indexed="81"/>
            <rFont val="Tahoma"/>
            <family val="2"/>
          </rPr>
          <t>Campo a compilazione automatica</t>
        </r>
      </text>
    </comment>
    <comment ref="D32" authorId="0">
      <text>
        <r>
          <rPr>
            <sz val="9"/>
            <color indexed="81"/>
            <rFont val="Tahoma"/>
            <family val="2"/>
          </rPr>
          <t>Campo a compilazione automatica</t>
        </r>
      </text>
    </comment>
    <comment ref="D33" authorId="0">
      <text>
        <r>
          <rPr>
            <sz val="9"/>
            <color indexed="81"/>
            <rFont val="Tahoma"/>
            <family val="2"/>
          </rPr>
          <t>Campo a compilazione automatica</t>
        </r>
      </text>
    </comment>
    <comment ref="D35" author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39" authorId="0">
      <text>
        <r>
          <rPr>
            <sz val="9"/>
            <color indexed="81"/>
            <rFont val="Tahoma"/>
            <family val="2"/>
          </rPr>
          <t>Campo a compilazione automatica</t>
        </r>
      </text>
    </comment>
    <comment ref="D40" authorId="0">
      <text>
        <r>
          <rPr>
            <sz val="9"/>
            <color indexed="81"/>
            <rFont val="Tahoma"/>
            <family val="2"/>
          </rPr>
          <t>Campo a compilazione automatica</t>
        </r>
      </text>
    </comment>
    <comment ref="D41" authorId="0">
      <text>
        <r>
          <rPr>
            <sz val="9"/>
            <color indexed="81"/>
            <rFont val="Tahoma"/>
            <family val="2"/>
          </rPr>
          <t>Campo a compilazione automatica</t>
        </r>
      </text>
    </comment>
    <comment ref="D42" authorId="0">
      <text>
        <r>
          <rPr>
            <sz val="9"/>
            <color indexed="81"/>
            <rFont val="Tahoma"/>
            <family val="2"/>
          </rPr>
          <t>Campo a compilazione automatica</t>
        </r>
      </text>
    </comment>
    <comment ref="D44" authorId="0">
      <text>
        <r>
          <rPr>
            <sz val="9"/>
            <color indexed="81"/>
            <rFont val="Tahoma"/>
            <family val="2"/>
          </rPr>
          <t>Campo a compilazione automatica</t>
        </r>
      </text>
    </comment>
    <comment ref="D45" authorId="0">
      <text>
        <r>
          <rPr>
            <sz val="9"/>
            <color indexed="81"/>
            <rFont val="Tahoma"/>
            <family val="2"/>
          </rPr>
          <t>Campo a compilazione automatica</t>
        </r>
      </text>
    </comment>
    <comment ref="D46" authorId="0">
      <text>
        <r>
          <rPr>
            <sz val="9"/>
            <color indexed="81"/>
            <rFont val="Tahoma"/>
            <family val="2"/>
          </rPr>
          <t>Campo a compilazione automatica</t>
        </r>
      </text>
    </comment>
    <comment ref="D47" authorId="0">
      <text>
        <r>
          <rPr>
            <sz val="9"/>
            <color indexed="81"/>
            <rFont val="Tahoma"/>
            <family val="2"/>
          </rPr>
          <t>Campo a compilazione automatica</t>
        </r>
      </text>
    </comment>
    <comment ref="D50" author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52" authorId="0">
      <text>
        <r>
          <rPr>
            <sz val="9"/>
            <color indexed="81"/>
            <rFont val="Tahoma"/>
            <family val="2"/>
          </rPr>
          <t>Campo a compilazione automatica</t>
        </r>
      </text>
    </comment>
    <comment ref="D53" authorId="0">
      <text>
        <r>
          <rPr>
            <sz val="9"/>
            <color indexed="81"/>
            <rFont val="Tahoma"/>
            <family val="2"/>
          </rPr>
          <t>Campo a compilazione automatica</t>
        </r>
      </text>
    </comment>
    <comment ref="D54" authorId="0">
      <text>
        <r>
          <rPr>
            <sz val="9"/>
            <color indexed="81"/>
            <rFont val="Tahoma"/>
            <family val="2"/>
          </rPr>
          <t>Campo a compilazione automatica</t>
        </r>
      </text>
    </comment>
    <comment ref="D55" authorId="0">
      <text>
        <r>
          <rPr>
            <sz val="9"/>
            <color indexed="81"/>
            <rFont val="Tahoma"/>
            <family val="2"/>
          </rPr>
          <t>Campo a compilazione automatica</t>
        </r>
      </text>
    </comment>
    <comment ref="D56" authorId="0">
      <text>
        <r>
          <rPr>
            <sz val="9"/>
            <color indexed="81"/>
            <rFont val="Tahoma"/>
            <family val="2"/>
          </rPr>
          <t>Campo a compilazione automatica</t>
        </r>
      </text>
    </comment>
    <comment ref="D57" authorId="0">
      <text>
        <r>
          <rPr>
            <sz val="9"/>
            <color indexed="81"/>
            <rFont val="Tahoma"/>
            <family val="2"/>
          </rPr>
          <t>Campo a compilazione automatica</t>
        </r>
      </text>
    </comment>
    <comment ref="D58" authorId="0">
      <text>
        <r>
          <rPr>
            <sz val="9"/>
            <color indexed="81"/>
            <rFont val="Tahoma"/>
            <family val="2"/>
          </rPr>
          <t>Campo a compilazione automatica</t>
        </r>
      </text>
    </comment>
    <comment ref="D59" authorId="0">
      <text>
        <r>
          <rPr>
            <sz val="9"/>
            <color indexed="81"/>
            <rFont val="Tahoma"/>
            <family val="2"/>
          </rPr>
          <t>Campo a compilazione automatica</t>
        </r>
      </text>
    </comment>
    <comment ref="D60" authorId="0">
      <text>
        <r>
          <rPr>
            <sz val="9"/>
            <color indexed="81"/>
            <rFont val="Tahoma"/>
            <family val="2"/>
          </rPr>
          <t>Campo a compilazione automatica</t>
        </r>
      </text>
    </comment>
    <comment ref="D61" authorId="0">
      <text>
        <r>
          <rPr>
            <sz val="9"/>
            <color indexed="81"/>
            <rFont val="Tahoma"/>
            <family val="2"/>
          </rPr>
          <t>Campo a compilazione automatica</t>
        </r>
      </text>
    </comment>
    <comment ref="D64" author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List>
</comments>
</file>

<file path=xl/sharedStrings.xml><?xml version="1.0" encoding="utf-8"?>
<sst xmlns="http://schemas.openxmlformats.org/spreadsheetml/2006/main" count="976" uniqueCount="721">
  <si>
    <t>ISTRUZIONI</t>
  </si>
  <si>
    <t>Posizionarsi sopra una cella per visualizzare le relative istruzioni di compilazione</t>
  </si>
  <si>
    <t>La compilazione delle celle evidenziate in giallo è obbligatoria</t>
  </si>
  <si>
    <t>La compilazione delle celle evidenziate in verde è facoltativa, ma consigliata se pertinente</t>
  </si>
  <si>
    <t>Le celle evideziate in rosso si compilano automaticamente</t>
  </si>
  <si>
    <t>ANAGRAFICA, LINGUE E AMBITI DI CANDIDATURA</t>
  </si>
  <si>
    <t>AN00</t>
  </si>
  <si>
    <t>Candidatura di</t>
  </si>
  <si>
    <t>1. DATI ANAGRAFICI</t>
  </si>
  <si>
    <t>AN01</t>
  </si>
  <si>
    <t>Nome</t>
  </si>
  <si>
    <t>Alberto Luigi Michele</t>
  </si>
  <si>
    <t>AN02</t>
  </si>
  <si>
    <t>Cognome</t>
  </si>
  <si>
    <t>Rolando</t>
  </si>
  <si>
    <t>AN03</t>
  </si>
  <si>
    <t>Sesso</t>
  </si>
  <si>
    <t>M</t>
  </si>
  <si>
    <t>AN04</t>
  </si>
  <si>
    <t>Stato di nascita</t>
  </si>
  <si>
    <t>Italia</t>
  </si>
  <si>
    <t>AN05</t>
  </si>
  <si>
    <t>Comune di nascita</t>
  </si>
  <si>
    <t>Milano</t>
  </si>
  <si>
    <t>AN06</t>
  </si>
  <si>
    <r>
      <t xml:space="preserve">Provincia di nascita </t>
    </r>
    <r>
      <rPr>
        <b/>
        <i/>
        <sz val="10"/>
        <color theme="1"/>
        <rFont val="Arial"/>
        <family val="2"/>
      </rPr>
      <t>(sigla)</t>
    </r>
  </si>
  <si>
    <t>MI</t>
  </si>
  <si>
    <t>AN07</t>
  </si>
  <si>
    <r>
      <t xml:space="preserve">Data di nascita </t>
    </r>
    <r>
      <rPr>
        <b/>
        <i/>
        <sz val="10"/>
        <color theme="1"/>
        <rFont val="Arial"/>
        <family val="2"/>
      </rPr>
      <t>(gg/mm/aaaa)</t>
    </r>
  </si>
  <si>
    <t>AN08</t>
  </si>
  <si>
    <t>Indirizzo di residenza</t>
  </si>
  <si>
    <t>AN09</t>
  </si>
  <si>
    <t>Comune di residenza</t>
  </si>
  <si>
    <t>AN10</t>
  </si>
  <si>
    <t>CAP di residenza</t>
  </si>
  <si>
    <t>AN11</t>
  </si>
  <si>
    <r>
      <t xml:space="preserve">Provincia di residenza </t>
    </r>
    <r>
      <rPr>
        <b/>
        <i/>
        <sz val="10"/>
        <color theme="1"/>
        <rFont val="Arial"/>
        <family val="2"/>
      </rPr>
      <t>(sigla)</t>
    </r>
  </si>
  <si>
    <t>AN12</t>
  </si>
  <si>
    <t>Indirizzo di domicilio</t>
  </si>
  <si>
    <t>AN13</t>
  </si>
  <si>
    <t>Comune di domicilio</t>
  </si>
  <si>
    <t>AN14</t>
  </si>
  <si>
    <t>CAP di domicilio</t>
  </si>
  <si>
    <t>AN15</t>
  </si>
  <si>
    <r>
      <t xml:space="preserve">Provincia di domicilio </t>
    </r>
    <r>
      <rPr>
        <b/>
        <i/>
        <sz val="10"/>
        <color theme="1"/>
        <rFont val="Arial"/>
        <family val="2"/>
      </rPr>
      <t>(sigla)</t>
    </r>
  </si>
  <si>
    <t>AN16</t>
  </si>
  <si>
    <t>Codice fiscale personale</t>
  </si>
  <si>
    <t>AN17</t>
  </si>
  <si>
    <t>N. Partita IVA</t>
  </si>
  <si>
    <t>AN18</t>
  </si>
  <si>
    <t>Denominazione partita IVA</t>
  </si>
  <si>
    <t>AN19</t>
  </si>
  <si>
    <t>Telefono</t>
  </si>
  <si>
    <t>AN20</t>
  </si>
  <si>
    <t>Cellulare</t>
  </si>
  <si>
    <t>AN21</t>
  </si>
  <si>
    <t>Fax</t>
  </si>
  <si>
    <t>AN22</t>
  </si>
  <si>
    <t>E-mail</t>
  </si>
  <si>
    <t>AN23</t>
  </si>
  <si>
    <t>PEC</t>
  </si>
  <si>
    <t>2. LINGUE</t>
  </si>
  <si>
    <t>AN24</t>
  </si>
  <si>
    <t>Lingua madre</t>
  </si>
  <si>
    <t>Italiano</t>
  </si>
  <si>
    <t>AN25</t>
  </si>
  <si>
    <t>Lingua straniera 1 (LS1)</t>
  </si>
  <si>
    <t>Inglese</t>
  </si>
  <si>
    <t>AN26</t>
  </si>
  <si>
    <t>LS1 / Livello</t>
  </si>
  <si>
    <t>7 Professionale</t>
  </si>
  <si>
    <t>AN27</t>
  </si>
  <si>
    <t>Lingua straniera 2 (LS2)</t>
  </si>
  <si>
    <t>AN28</t>
  </si>
  <si>
    <t>LS2 / Livello</t>
  </si>
  <si>
    <t>AN29</t>
  </si>
  <si>
    <t>Lingua straniera 3 (LS3)</t>
  </si>
  <si>
    <t>AN30</t>
  </si>
  <si>
    <t>LS3 / Livello</t>
  </si>
  <si>
    <t>3. AMBITI DI CANDIDATURA</t>
  </si>
  <si>
    <r>
      <t xml:space="preserve">Per poter effettuare la scelta delle sotto-aree è necessario - </t>
    </r>
    <r>
      <rPr>
        <b/>
        <i/>
        <u/>
        <sz val="10"/>
        <color theme="1"/>
        <rFont val="Arial"/>
        <family val="2"/>
      </rPr>
      <t>prima</t>
    </r>
    <r>
      <rPr>
        <i/>
        <sz val="10"/>
        <color theme="1"/>
        <rFont val="Arial"/>
        <family val="2"/>
      </rPr>
      <t xml:space="preserve"> - selezionare la macro-area
Se si modifica la scelta relativa alla macro-area è necessario </t>
    </r>
    <r>
      <rPr>
        <b/>
        <i/>
        <u/>
        <sz val="10"/>
        <color theme="1"/>
        <rFont val="Arial"/>
        <family val="2"/>
      </rPr>
      <t>effettuare nuovamente</t>
    </r>
    <r>
      <rPr>
        <i/>
        <sz val="10"/>
        <color theme="1"/>
        <rFont val="Arial"/>
        <family val="2"/>
      </rPr>
      <t xml:space="preserve"> la scelta della/e sotto-area/e.</t>
    </r>
  </si>
  <si>
    <t>AN31</t>
  </si>
  <si>
    <t>Macro-area principale (MA1)</t>
  </si>
  <si>
    <t>AEROSPAZIO</t>
  </si>
  <si>
    <t>AN32</t>
  </si>
  <si>
    <t>MA1 / Sotto-area principale</t>
  </si>
  <si>
    <t xml:space="preserve">AS2 Sistemi ed equipaggiamenti innovativi </t>
  </si>
  <si>
    <t>AN33</t>
  </si>
  <si>
    <t>MA1 / Sotto-area secondaria</t>
  </si>
  <si>
    <t>AS1 Piattaforme aeronautiche del futuro</t>
  </si>
  <si>
    <t>AN34</t>
  </si>
  <si>
    <t>MA1 / Sotto-area terziaria</t>
  </si>
  <si>
    <t>AN35</t>
  </si>
  <si>
    <t>Macro-area secondaria (MA2)</t>
  </si>
  <si>
    <t>MOBILITÀ_SOSTENIBILE</t>
  </si>
  <si>
    <t>AN36</t>
  </si>
  <si>
    <t>MA2 / Sotto-area principale</t>
  </si>
  <si>
    <t>MS1 Nuove tecnologie per i veicoli leggeri del futuro</t>
  </si>
  <si>
    <t>AN37</t>
  </si>
  <si>
    <t>MA2 / Sotto-area secondaria</t>
  </si>
  <si>
    <t>MS2 Efficienza energetica e riduzione delle emissioni nei trasporti</t>
  </si>
  <si>
    <t>AN38</t>
  </si>
  <si>
    <t>MA2 / Sotto-area terziaria</t>
  </si>
  <si>
    <t>MS3 Sistemi intelligenti di trasporto e di mobilità sostenibile</t>
  </si>
  <si>
    <t>LAUREA, DOTTORATO, MASTER E CORSI DI SPECIALIZZAZIONE</t>
  </si>
  <si>
    <t>CS00</t>
  </si>
  <si>
    <t>4. LAUREA</t>
  </si>
  <si>
    <t>CS01</t>
  </si>
  <si>
    <t>Tipo laurea</t>
  </si>
  <si>
    <t>Vecchio ordinamento</t>
  </si>
  <si>
    <t>CS02</t>
  </si>
  <si>
    <t>Laurea in (LAU1)</t>
  </si>
  <si>
    <t>Ingegneria Aeronautica</t>
  </si>
  <si>
    <t>CS03</t>
  </si>
  <si>
    <t>Conseguita nel</t>
  </si>
  <si>
    <t>1993</t>
  </si>
  <si>
    <t>CS04</t>
  </si>
  <si>
    <t>Presso</t>
  </si>
  <si>
    <t>Politecnico di Milano</t>
  </si>
  <si>
    <t>CS05</t>
  </si>
  <si>
    <t>Titolo della tesi</t>
  </si>
  <si>
    <t>Design of a GPS navigation system</t>
  </si>
  <si>
    <t>CS06</t>
  </si>
  <si>
    <t>Voto conseguito</t>
  </si>
  <si>
    <t>91/100</t>
  </si>
  <si>
    <t>Solo se Tipo laurea = Specialistica indicare</t>
  </si>
  <si>
    <t>CS07</t>
  </si>
  <si>
    <t>Laurea di primo livello in (LAU1.1)</t>
  </si>
  <si>
    <t>CS08</t>
  </si>
  <si>
    <t>CS09</t>
  </si>
  <si>
    <t>CS10</t>
  </si>
  <si>
    <t>CS11</t>
  </si>
  <si>
    <t>CS12</t>
  </si>
  <si>
    <t>Laurea in (LAU2)</t>
  </si>
  <si>
    <t>CS13</t>
  </si>
  <si>
    <t>CS14</t>
  </si>
  <si>
    <t>CS15</t>
  </si>
  <si>
    <t>CS16</t>
  </si>
  <si>
    <t>CS17</t>
  </si>
  <si>
    <t>Laurea di primo livello in (LAU2.1)</t>
  </si>
  <si>
    <t>CS18</t>
  </si>
  <si>
    <t>CS19</t>
  </si>
  <si>
    <t>CS20</t>
  </si>
  <si>
    <t>5. DOTTORATO</t>
  </si>
  <si>
    <t>CS21</t>
  </si>
  <si>
    <t>Dottorato in (DOT)</t>
  </si>
  <si>
    <t>Ingegneria Aerospaziale</t>
  </si>
  <si>
    <t>CS22</t>
  </si>
  <si>
    <t>Conseguito nel</t>
  </si>
  <si>
    <t>2008</t>
  </si>
  <si>
    <t>CS23</t>
  </si>
  <si>
    <t>CS24</t>
  </si>
  <si>
    <t>Development of an Integrated Flight Test Instrumentation System for Ultra Light Machines</t>
  </si>
  <si>
    <t>CS25</t>
  </si>
  <si>
    <t>Con merito</t>
  </si>
  <si>
    <t>6. MASTER DI SECONDO LIVELLO</t>
  </si>
  <si>
    <t>CS26</t>
  </si>
  <si>
    <t>Master in (MAS)</t>
  </si>
  <si>
    <t>CS27</t>
  </si>
  <si>
    <t>CS28</t>
  </si>
  <si>
    <t>CS29</t>
  </si>
  <si>
    <t>CS30</t>
  </si>
  <si>
    <t>ESPERIENZE PROFESSIONALI, PROGETTI E PUBBLICAZIONI</t>
  </si>
  <si>
    <t>EP00</t>
  </si>
  <si>
    <t>7. ESPERIENZE PROFESSIONALI</t>
  </si>
  <si>
    <t>Descrivere le esperienze professionali - fino a un massimo di dieci, anche non consecutive - rilevanti per dimostrare l'acquisizione delle competenze relative a tutti gli ambiti di candidatura selezionati al punto 3. Affinché la candidatura per la data macro-area selezionata sia ammissibile, dovrà risultare un'esperienza complessivamente pari o superiore a 5 anni, direttamente riferibile ad essa. Eventuali periodi di sovrapposizione saranno computati una sola volta per ciascuna macro-area rilevante.</t>
  </si>
  <si>
    <t>EP01</t>
  </si>
  <si>
    <r>
      <t xml:space="preserve">Data inizio collaborazione </t>
    </r>
    <r>
      <rPr>
        <b/>
        <i/>
        <sz val="10"/>
        <color theme="1"/>
        <rFont val="Arial"/>
        <family val="2"/>
      </rPr>
      <t>(gg/mm/aaaa)</t>
    </r>
  </si>
  <si>
    <t>1998</t>
  </si>
  <si>
    <t>EP02</t>
  </si>
  <si>
    <r>
      <t xml:space="preserve">Data fine collaborazione </t>
    </r>
    <r>
      <rPr>
        <b/>
        <i/>
        <sz val="10"/>
        <color theme="1"/>
        <rFont val="Arial"/>
        <family val="2"/>
      </rPr>
      <t>(gg/mm/aaaa)</t>
    </r>
  </si>
  <si>
    <t>In corso</t>
  </si>
  <si>
    <t>EP03</t>
  </si>
  <si>
    <t>Denominazione del datore di lavoro (EP1)</t>
  </si>
  <si>
    <t>Politecnico di Milano - Scuola di Ingegneria Industriale e dell'Informazione</t>
  </si>
  <si>
    <t>EP04</t>
  </si>
  <si>
    <t>Comune sede datore di lavoro</t>
  </si>
  <si>
    <t>EP05</t>
  </si>
  <si>
    <r>
      <t xml:space="preserve">Provincia sede datore di lavoro </t>
    </r>
    <r>
      <rPr>
        <b/>
        <i/>
        <sz val="10"/>
        <color theme="1"/>
        <rFont val="Arial"/>
        <family val="2"/>
      </rPr>
      <t>(sigla)</t>
    </r>
  </si>
  <si>
    <t>EP06</t>
  </si>
  <si>
    <t>Tipo e dimensione</t>
  </si>
  <si>
    <t>6 Università o centro di ricerca pubblico</t>
  </si>
  <si>
    <t>EP07</t>
  </si>
  <si>
    <t>Settore di attività</t>
  </si>
  <si>
    <t>Higher education</t>
  </si>
  <si>
    <t>EP08</t>
  </si>
  <si>
    <t>Ambito di attività</t>
  </si>
  <si>
    <t>Pubblico</t>
  </si>
  <si>
    <t>EP09</t>
  </si>
  <si>
    <t>Riferibile a</t>
  </si>
  <si>
    <t>Entrambe</t>
  </si>
  <si>
    <t>EP10</t>
  </si>
  <si>
    <t>Descrizione delle attività svolte</t>
  </si>
  <si>
    <t>1998-presente: incarichi di supporto alla didattica Strumentazione Aeronautica, Fisica Tecnica e Sperimentazione in volo. 2007-presente Assegnista di ricerca. 2008-presente Professore a contratto del corso di Ottimizzazione ed Integrazione dei sistemi avionici (2008-2015) e di Strumentazione Aeronautica e radioaiuti alla navigazione (2015-presente)</t>
  </si>
  <si>
    <t>EP11</t>
  </si>
  <si>
    <t>Principali responsabilità</t>
  </si>
  <si>
    <t>Didattica e Ricerca sperimentale</t>
  </si>
  <si>
    <t>EP12</t>
  </si>
  <si>
    <t>EP13</t>
  </si>
  <si>
    <t>in corso</t>
  </si>
  <si>
    <t>EP14</t>
  </si>
  <si>
    <t>Denominazione del datore di lavoro (EP2)</t>
  </si>
  <si>
    <t>Politecnico di Milano - Dipartimento di Scienze e Tecnologie Aerospaziali</t>
  </si>
  <si>
    <t>EP15</t>
  </si>
  <si>
    <t>EP16</t>
  </si>
  <si>
    <t>EP17</t>
  </si>
  <si>
    <t>EP18</t>
  </si>
  <si>
    <t>Progetto di ricerca finanziato da UE</t>
  </si>
  <si>
    <t>EP19</t>
  </si>
  <si>
    <t>EP20</t>
  </si>
  <si>
    <t>EP21</t>
  </si>
  <si>
    <t>Project MAHEPA, financed by the European Union's Horizon 2020 research and innovation programme under grant agreement No. 723368. Per i dettagli vedere https://www.mahepa.eu</t>
  </si>
  <si>
    <t>EP22</t>
  </si>
  <si>
    <t>Ricercatore coinvolto in WP1 (Powertrain architecture design and power management, control and delivery), WP2 (Component qualification and assembly into ICE-Hybrid powertrain), WP7 (Flight Testing), WP8 (Consolidation of results and trend analysis), WP9 (Scalability studies) and WP10 (Strategies for maximizing the impact of hybrid electric aircraft on near term (2025), medium term (2035) and long term (2050) scenarios studies).</t>
  </si>
  <si>
    <t>EP23</t>
  </si>
  <si>
    <t>EP24</t>
  </si>
  <si>
    <t>EP25</t>
  </si>
  <si>
    <t>Denominazione del datore di lavoro (EP3)</t>
  </si>
  <si>
    <t>EP26</t>
  </si>
  <si>
    <t>EP27</t>
  </si>
  <si>
    <t>EP28</t>
  </si>
  <si>
    <t>EP29</t>
  </si>
  <si>
    <t>EP30</t>
  </si>
  <si>
    <t>EP31</t>
  </si>
  <si>
    <t>EP32</t>
  </si>
  <si>
    <t>Project MANOEUVRES, financed by European Union’s Clean Sky Joint Undertaking Programme under Grant Agreement N. 620068. Per i dettagli vedere http://www.manoeuvres.eu</t>
  </si>
  <si>
    <t>EP33</t>
  </si>
  <si>
    <t>Leader del WP4 (In-Flight noise monitoring) e tra i principali ricercatori nel WP2 e WP3 (dedicati alla progettazione, allo sviluppo e al test in laboratorio ed in volo del sensore).</t>
  </si>
  <si>
    <t>EP34</t>
  </si>
  <si>
    <t>Marzo 1995</t>
  </si>
  <si>
    <t>EP35</t>
  </si>
  <si>
    <t>Ottobre 2008</t>
  </si>
  <si>
    <t>EP36</t>
  </si>
  <si>
    <t>Denominazione del datore di lavoro (EP4)</t>
  </si>
  <si>
    <t>GPSAeroborne S.r.l (1995-2003 R Squared s.a.s.)</t>
  </si>
  <si>
    <t>EP37</t>
  </si>
  <si>
    <t>EP38</t>
  </si>
  <si>
    <t>EP39</t>
  </si>
  <si>
    <t>1 Micro impresa (&lt; 10 dipendenti)</t>
  </si>
  <si>
    <t>EP40</t>
  </si>
  <si>
    <t>Acquisizione e trasmissiione di dati</t>
  </si>
  <si>
    <t>EP41</t>
  </si>
  <si>
    <t>Privato</t>
  </si>
  <si>
    <t>EP42</t>
  </si>
  <si>
    <t>EP43</t>
  </si>
  <si>
    <t>R&amp;D</t>
  </si>
  <si>
    <t>EP44</t>
  </si>
  <si>
    <t>Partner, CTO</t>
  </si>
  <si>
    <t>EP45</t>
  </si>
  <si>
    <t>gg/mm/aaaa</t>
  </si>
  <si>
    <t>EP46</t>
  </si>
  <si>
    <t>EP47</t>
  </si>
  <si>
    <t>Denominazione del datore di lavoro (EP5)</t>
  </si>
  <si>
    <t>EP48</t>
  </si>
  <si>
    <t>EP49</t>
  </si>
  <si>
    <t>EP50</t>
  </si>
  <si>
    <t>EP51</t>
  </si>
  <si>
    <t>EP52</t>
  </si>
  <si>
    <t>EP53</t>
  </si>
  <si>
    <t>EP54</t>
  </si>
  <si>
    <t>EP55</t>
  </si>
  <si>
    <t>EP56</t>
  </si>
  <si>
    <t>EP57</t>
  </si>
  <si>
    <t>EP58</t>
  </si>
  <si>
    <t>Denominazione del datore di lavoro (EP6)</t>
  </si>
  <si>
    <t>EP59</t>
  </si>
  <si>
    <t>EP60</t>
  </si>
  <si>
    <t>EP61</t>
  </si>
  <si>
    <t>EP62</t>
  </si>
  <si>
    <t>EP63</t>
  </si>
  <si>
    <t>EP64</t>
  </si>
  <si>
    <t>EP65</t>
  </si>
  <si>
    <t>EP66</t>
  </si>
  <si>
    <t>EP67</t>
  </si>
  <si>
    <t>EP68</t>
  </si>
  <si>
    <t>EP69</t>
  </si>
  <si>
    <t>Denominazione del datore di lavoro (EP7)</t>
  </si>
  <si>
    <t>EP70</t>
  </si>
  <si>
    <t>EP71</t>
  </si>
  <si>
    <t>EP72</t>
  </si>
  <si>
    <t>EP73</t>
  </si>
  <si>
    <t>EP74</t>
  </si>
  <si>
    <t>EP75</t>
  </si>
  <si>
    <t>EP76</t>
  </si>
  <si>
    <t>EP77</t>
  </si>
  <si>
    <t>EP78</t>
  </si>
  <si>
    <t>EP79</t>
  </si>
  <si>
    <t>EP80</t>
  </si>
  <si>
    <t>Denominazione del datore di lavoro (EP8)</t>
  </si>
  <si>
    <t>EP81</t>
  </si>
  <si>
    <t>EP82</t>
  </si>
  <si>
    <t>EP83</t>
  </si>
  <si>
    <t>EP84</t>
  </si>
  <si>
    <t>EP85</t>
  </si>
  <si>
    <t>EP86</t>
  </si>
  <si>
    <t>EP87</t>
  </si>
  <si>
    <t>EP88</t>
  </si>
  <si>
    <t>EP89</t>
  </si>
  <si>
    <t>EP90</t>
  </si>
  <si>
    <t>EP91</t>
  </si>
  <si>
    <t>Denominazione del datore di lavoro (EP9)</t>
  </si>
  <si>
    <t>EP92</t>
  </si>
  <si>
    <t>EP93</t>
  </si>
  <si>
    <t>EP94</t>
  </si>
  <si>
    <t>EP95</t>
  </si>
  <si>
    <t>EP96</t>
  </si>
  <si>
    <t>EP97</t>
  </si>
  <si>
    <t>EP98</t>
  </si>
  <si>
    <t>EP99</t>
  </si>
  <si>
    <t>EP100</t>
  </si>
  <si>
    <t>EP101</t>
  </si>
  <si>
    <t>EP102</t>
  </si>
  <si>
    <t>Denominazione del datore di lavoro (EP10)</t>
  </si>
  <si>
    <t>EP103</t>
  </si>
  <si>
    <t>EP104</t>
  </si>
  <si>
    <t>EP105</t>
  </si>
  <si>
    <t>EP106</t>
  </si>
  <si>
    <t>EP107</t>
  </si>
  <si>
    <t>EP108</t>
  </si>
  <si>
    <t>EP109</t>
  </si>
  <si>
    <t>EP110</t>
  </si>
  <si>
    <t>ESPERIENZE DI VALUTAZIONE</t>
  </si>
  <si>
    <t>EV00</t>
  </si>
  <si>
    <t>8. ESPERIENZE DI VALUTAZIONE</t>
  </si>
  <si>
    <t>Descrivere un massimo di tre pregresse esperienze di valutazione tecnica di progetti presentati in esito a bandi pubblici (regionali, nazionali o internazionali).</t>
  </si>
  <si>
    <t>EV01</t>
  </si>
  <si>
    <t>Ente promotore</t>
  </si>
  <si>
    <t>Finlombarda S.p.A.</t>
  </si>
  <si>
    <t>EV02</t>
  </si>
  <si>
    <t>Ambito</t>
  </si>
  <si>
    <t>EV03</t>
  </si>
  <si>
    <t>Tematica</t>
  </si>
  <si>
    <t>EV04</t>
  </si>
  <si>
    <t>Bando / Misura specifica (BP1)</t>
  </si>
  <si>
    <t>Linea R&amp;S per Aggregazioni</t>
  </si>
  <si>
    <t>EV05</t>
  </si>
  <si>
    <t>Descrizione del Bando / Misura specifica</t>
  </si>
  <si>
    <t xml:space="preserve"> 	
Bando per la presentazione delle domande di progetti di ricerca industriale e sviluppo sperimentale nelle aree di specializzazione S3 in attuazione della Strategia "Innovalombardia"</t>
  </si>
  <si>
    <t>EV06</t>
  </si>
  <si>
    <t>Anno</t>
  </si>
  <si>
    <t>2016</t>
  </si>
  <si>
    <t>EV07</t>
  </si>
  <si>
    <t>Numero di progetti valutati</t>
  </si>
  <si>
    <t>1 Fino a 10</t>
  </si>
  <si>
    <t>EV08</t>
  </si>
  <si>
    <t>Investimento medio del singolo progetto</t>
  </si>
  <si>
    <t>5 Da 1.000.000 a 5.000.000 Euro</t>
  </si>
  <si>
    <t>EV09</t>
  </si>
  <si>
    <t>EV10</t>
  </si>
  <si>
    <t>EV11</t>
  </si>
  <si>
    <t>EV12</t>
  </si>
  <si>
    <t>Bando / Misura specifica (BP2)</t>
  </si>
  <si>
    <t>EV13</t>
  </si>
  <si>
    <t>EV14</t>
  </si>
  <si>
    <t>EV15</t>
  </si>
  <si>
    <t>EV16</t>
  </si>
  <si>
    <t>EV17</t>
  </si>
  <si>
    <t>EV18</t>
  </si>
  <si>
    <t>EV19</t>
  </si>
  <si>
    <t>EV20</t>
  </si>
  <si>
    <t>Bando / Misura specifica (BP3)</t>
  </si>
  <si>
    <t>EV21</t>
  </si>
  <si>
    <t>EV22</t>
  </si>
  <si>
    <t>EV23</t>
  </si>
  <si>
    <t>EV24</t>
  </si>
  <si>
    <t>MOTIVAZIONI</t>
  </si>
  <si>
    <t>MO00</t>
  </si>
  <si>
    <t>11. MOTIVAZIONI PER LA MACRO-AREA PRINCIPALE</t>
  </si>
  <si>
    <t>MO01</t>
  </si>
  <si>
    <t>MO02</t>
  </si>
  <si>
    <t>MO03</t>
  </si>
  <si>
    <t>MO04</t>
  </si>
  <si>
    <t>MO05</t>
  </si>
  <si>
    <t>LAU1</t>
  </si>
  <si>
    <t>MO06</t>
  </si>
  <si>
    <t>LAU2</t>
  </si>
  <si>
    <t>MO07</t>
  </si>
  <si>
    <t>DOT</t>
  </si>
  <si>
    <t>MO08</t>
  </si>
  <si>
    <t>MAS</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</si>
  <si>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principale sopra riportata e alla/e relativa/e sotto-area/e. Fare riferimento alle specifiche esperienze descritte, richiamandole con la relativa sigla, come sopra dettagliato.</t>
    </r>
  </si>
  <si>
    <t>MO14</t>
  </si>
  <si>
    <r>
      <t xml:space="preserve">Motivazioni </t>
    </r>
    <r>
      <rPr>
        <b/>
        <i/>
        <sz val="10"/>
        <color theme="1"/>
        <rFont val="Arial"/>
        <family val="2"/>
      </rPr>
      <t>cursus studiorum</t>
    </r>
  </si>
  <si>
    <t>La mia formazione superiore è incentrata sull'ingegneria aeronautica ed in particolare sui sistemi e gli impianti di bordo degli aeromobili, e ciò mi da una solida base di conoscenza sullo stato dell'arte nel campo. Inoltre ho svolto sia la tesi di laurea che quella di dottorato in ambito avionico, affinando la capacità di portare innovazione nel campo di cui mi sono occupato.</t>
  </si>
  <si>
    <t>MO15</t>
  </si>
  <si>
    <t>EP1</t>
  </si>
  <si>
    <t>MO16</t>
  </si>
  <si>
    <t>EP2</t>
  </si>
  <si>
    <t>MO17</t>
  </si>
  <si>
    <t>EP3</t>
  </si>
  <si>
    <t>MO18</t>
  </si>
  <si>
    <t>EP4</t>
  </si>
  <si>
    <t>MO19</t>
  </si>
  <si>
    <t>EP5</t>
  </si>
  <si>
    <t>MO20</t>
  </si>
  <si>
    <t>EP6</t>
  </si>
  <si>
    <t>MO21</t>
  </si>
  <si>
    <t>EP7</t>
  </si>
  <si>
    <t>MO22</t>
  </si>
  <si>
    <t>EP8</t>
  </si>
  <si>
    <t>MO23</t>
  </si>
  <si>
    <t>EP9</t>
  </si>
  <si>
    <t>MO24</t>
  </si>
  <si>
    <t>Motivare come le esperienze professionali e le eventuali pubblicazioni, complessivamente descritte nella relativa scheda, dimostrino l'acquisizione delle competenze necessarie per sostenere la propria candidatura in relazione alla macro-area principale sopra riportata e alla/e relativa/e sotto-area/e. Fare riferimento alle specifiche esperienze descritte, richiamandole con la relativa sigla, come sopra dettagliato.</t>
  </si>
  <si>
    <t>MO30</t>
  </si>
  <si>
    <t>Motivazioni esperienze professionali</t>
  </si>
  <si>
    <t>Grazie al mio ruolo di docente a contratto presso il Politecnico da una parte e di consulente libero professionista dall'altra ho avuto ed ho la possibilità di essere coinvolto in importanti programmi di ricerca aeronautici su temi altamente innovativi. Il master serale del MIP ed il fatto di avere gestito la mia società per un paio di lustri, inoltre, mi permettono inoltre di coglierne l'aspetto manageriale e di meglio intuirne le potenziali ricadute commericiali. La partecipazione a MANOUVRES prima e MAHEPA ora mi dà  un'esperienza preziosa sulla gestione, lo svolgimento e la rendicontazione dei progetti di ricerca finanziati dall'UE, che posso spendere come valutatore.</t>
  </si>
  <si>
    <t>12. MOTIVAZIONI PER LA MACRO-AREA SECONDARIA</t>
  </si>
  <si>
    <t>MO31</t>
  </si>
  <si>
    <t>MO32</t>
  </si>
  <si>
    <t>MO33</t>
  </si>
  <si>
    <t>MO34</t>
  </si>
  <si>
    <t>MO35</t>
  </si>
  <si>
    <t>MO36</t>
  </si>
  <si>
    <t>MO37</t>
  </si>
  <si>
    <t>MO38</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</si>
  <si>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r>
  </si>
  <si>
    <t>MO44</t>
  </si>
  <si>
    <t>La mia formazione aeronautica mi permette di conoscere le scienze e le tecnologie applicate in un settore estremamente challenging, che molto spesso vengono trasferite ad altri settori portando sensibili vantaggi competitivi.</t>
  </si>
  <si>
    <t>MO45</t>
  </si>
  <si>
    <t>MO46</t>
  </si>
  <si>
    <t>MO47</t>
  </si>
  <si>
    <t>MO48</t>
  </si>
  <si>
    <t>MO49</t>
  </si>
  <si>
    <t>MO50</t>
  </si>
  <si>
    <t>MO51</t>
  </si>
  <si>
    <t>MO52</t>
  </si>
  <si>
    <t>MO53</t>
  </si>
  <si>
    <t>MO54</t>
  </si>
  <si>
    <t>Motivare come le esperienze professionali, i progetti e le pubblicazioni, complessivamente descritte nella relativa scheda, dimostrino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</si>
  <si>
    <t>MO60</t>
  </si>
  <si>
    <t>Come detto, la mia esperienza professionale mi permette di stare a contatto e di essere direttamente coinvolto in attività che sono estremamente innovative in campo aeronautico, e che verosimilmente saranno impiegate nella progettazione dei veicoli leggeri del futuro.</t>
  </si>
  <si>
    <t>Macro-aree</t>
  </si>
  <si>
    <t>Sotto-aree</t>
  </si>
  <si>
    <t>Lingue</t>
  </si>
  <si>
    <t>Laurea</t>
  </si>
  <si>
    <t>Dimensione e tipo</t>
  </si>
  <si>
    <t>Livello progetto</t>
  </si>
  <si>
    <t>F</t>
  </si>
  <si>
    <t>2 Elementare</t>
  </si>
  <si>
    <t>1 Interno al datore di lavoro/cliente</t>
  </si>
  <si>
    <t>AGROALIMENTARE</t>
  </si>
  <si>
    <t>5 Sufficiente</t>
  </si>
  <si>
    <t>Specialistica</t>
  </si>
  <si>
    <t>2 Piccola impresa (&lt; 50 dipendenti)</t>
  </si>
  <si>
    <t>2 Partnership locale</t>
  </si>
  <si>
    <t>ECOINDUSTRIA</t>
  </si>
  <si>
    <t xml:space="preserve">AS3 Applicazioni e tecnologie dallo spazio per la società </t>
  </si>
  <si>
    <t>3 Media impresa (&lt; 250 dipendenti)</t>
  </si>
  <si>
    <t>3 Partnership nazionale</t>
  </si>
  <si>
    <t>INDUSTRIE_CREATIVE_E_CULTURALI</t>
  </si>
  <si>
    <t xml:space="preserve">AS4 Sviluppo e Innovazione Tecnologica per lo Spazio </t>
  </si>
  <si>
    <t>9 Madrelingua equivalente</t>
  </si>
  <si>
    <t>4 Grande impresa o multinazionale</t>
  </si>
  <si>
    <t>4 Partnership internazionale</t>
  </si>
  <si>
    <t>INDUSTRIA_DELLA_SALUTE</t>
  </si>
  <si>
    <t xml:space="preserve">AS5 Protezione nello spazio e dallo spazio </t>
  </si>
  <si>
    <t>5 Ente pubblico</t>
  </si>
  <si>
    <t>MANIFATTURIERO_AVANZATO</t>
  </si>
  <si>
    <t>AS6 Nuove piattaforme tra la terra e lo spazio</t>
  </si>
  <si>
    <t>Durata progetto</t>
  </si>
  <si>
    <t>AG1 Sistemi produttivi per la sostenibilità delle biorisorse</t>
  </si>
  <si>
    <t>1 Regionale</t>
  </si>
  <si>
    <t>7 Università o centro di ricerca privato</t>
  </si>
  <si>
    <t>1 Fino a 6 mesi</t>
  </si>
  <si>
    <t>SMART_CITIES_AND_COMMUNITIES</t>
  </si>
  <si>
    <t>AG2 Ingredienti sostenibili per un’industria alimentare competitiva</t>
  </si>
  <si>
    <t>2 Nazionale</t>
  </si>
  <si>
    <t>2 Da 6 mesi a 1 anno</t>
  </si>
  <si>
    <t>TECNOLOGIE_INDUSTRIALI_ABILITANTI</t>
  </si>
  <si>
    <t>AG3 Alimenti sicuri per un consumo sostenibile</t>
  </si>
  <si>
    <t>3 Internazionale</t>
  </si>
  <si>
    <t>Pubblicazioni</t>
  </si>
  <si>
    <t>3 Da 1 a 2 anni</t>
  </si>
  <si>
    <t>TECNOLOGIE_DIGITALI_E_CIBERNETICHE</t>
  </si>
  <si>
    <t>AG4 Alimenti ad alta efficienza nutrizionale</t>
  </si>
  <si>
    <t>1 Articolo su giornale o rivista non specialistica</t>
  </si>
  <si>
    <t>4 Da 2 a 5 anni</t>
  </si>
  <si>
    <t>COMPETITIVITÀ_IMPRESE</t>
  </si>
  <si>
    <t>AE1 Generazione e gestione distribuita dell’energia</t>
  </si>
  <si>
    <t>Pubblico/Privato</t>
  </si>
  <si>
    <t>2 Articolo su rivista specialistica</t>
  </si>
  <si>
    <t>5 Oltre 5 anni</t>
  </si>
  <si>
    <t>AE2 Evoluzione tecnologica delle fonti rinnovabili</t>
  </si>
  <si>
    <t>3 Volume collettivo</t>
  </si>
  <si>
    <t>AE3 Sistemi di accumulo di energia</t>
  </si>
  <si>
    <t>4 Volume proprio</t>
  </si>
  <si>
    <t>Partecipanti progetto</t>
  </si>
  <si>
    <t>AE4 Infrastrutture per la mobilità elettrica</t>
  </si>
  <si>
    <t>1 Uno</t>
  </si>
  <si>
    <t>AE5 Illuminazione intelligente</t>
  </si>
  <si>
    <t>Riferimento</t>
  </si>
  <si>
    <t>2 Da due a cinque</t>
  </si>
  <si>
    <t>AE6 Tecnologie e materiali del sistema dell’edilizia</t>
  </si>
  <si>
    <t>1 Innovazione e competitività</t>
  </si>
  <si>
    <t>3 Da sei a dieci</t>
  </si>
  <si>
    <t>AE7 Tecnologie per la gestione, il monitoraggio e il trattamento dell’acqua, dell’aria e dei rifiuti</t>
  </si>
  <si>
    <t>2 Ricerca industriale e sviluppo sperimentale</t>
  </si>
  <si>
    <t>4 Oltre 10</t>
  </si>
  <si>
    <t>CV1 Processi catalitici sostenibili per applicazioni industriali (chimica sostenibile)</t>
  </si>
  <si>
    <t>CV2 Creazione di bioraffinerie per la produzione integrata di prodotti a valore aggiunto da colture no food e da biomasse di scarto (bioeconomia)</t>
  </si>
  <si>
    <t>Numero progetti</t>
  </si>
  <si>
    <t>Budget progetto</t>
  </si>
  <si>
    <t>CV3 Bioeconomia del futuro</t>
  </si>
  <si>
    <t>1 Fino a 50.000 Euro</t>
  </si>
  <si>
    <t>ICC1 Digitalizzazione, rilievo 3D e realtà virtuale</t>
  </si>
  <si>
    <t>2 Da 11 a 25</t>
  </si>
  <si>
    <t>2 Da 50.000 a 200.000 Euro</t>
  </si>
  <si>
    <t>ICC2 Conservazione e manutenzione dei beni culturali e del patrimonio artistico</t>
  </si>
  <si>
    <t>3 Da 26 a 50</t>
  </si>
  <si>
    <t>3 Da 200.000 a 500.000 Euro</t>
  </si>
  <si>
    <t>ICC3 Strumentazione e sensoristica per la diagnostica e la sicurezza dei Beni Culturali</t>
  </si>
  <si>
    <t>4 Da 51 a 100</t>
  </si>
  <si>
    <t>4 Da 500.000 a 1.000.000 Euro</t>
  </si>
  <si>
    <t>ICC4 Moda e Design</t>
  </si>
  <si>
    <t>5 Oltre 100</t>
  </si>
  <si>
    <t>ICC5 Esperienze coinvolgenti, sicure e partecipative dei contenuti digitali</t>
  </si>
  <si>
    <t>6 Oltre 5.000.000 Euro</t>
  </si>
  <si>
    <t>IS1 Benessere</t>
  </si>
  <si>
    <t>IS2 Prevenzione</t>
  </si>
  <si>
    <t>Ruolo progetto</t>
  </si>
  <si>
    <t>IS3 Invecchiamento attivo</t>
  </si>
  <si>
    <t>1 Membro del team di progetto</t>
  </si>
  <si>
    <t>IS4 Disabilità e riabilitazione</t>
  </si>
  <si>
    <t>2 Responsabile amministrativo del singolo partecipante</t>
  </si>
  <si>
    <t>IS5 Diagnostica</t>
  </si>
  <si>
    <t>3 Responsabile amministrativo dell'intero progetto</t>
  </si>
  <si>
    <t>IS6 Nuovi approcci terapeutici</t>
  </si>
  <si>
    <t>4 Responsabile tecnico del singolo partecipante</t>
  </si>
  <si>
    <t>MA1 Produzione con processi innovativi</t>
  </si>
  <si>
    <t>5 Responsabile tecnico dell'intero progetto</t>
  </si>
  <si>
    <t>MA2 Sistemi di produzione evolutivi e adattativi</t>
  </si>
  <si>
    <t>6 Project Manager del singolo partecipante</t>
  </si>
  <si>
    <t>MA3 Sistemi di produzione ad alta efficienza</t>
  </si>
  <si>
    <t>7 Project Manager dell'intero progetto</t>
  </si>
  <si>
    <t>MA4 Manufacturing per prodotti personalizzati</t>
  </si>
  <si>
    <t>MA5 Sistemi manifatturieri per la sostenibilità ambientale</t>
  </si>
  <si>
    <t>MS4 Sicurezza nella mobilità di persone e merci</t>
  </si>
  <si>
    <t>SCC1 Smart Living</t>
  </si>
  <si>
    <t>SCC2 Infrastrutture, reti e costruzioni intelligenti</t>
  </si>
  <si>
    <t>SCC3 Sicurezza del cittadino e della comunità</t>
  </si>
  <si>
    <t>SCC4 Inclusione sociale e lavorativa</t>
  </si>
  <si>
    <t>SCC5 Sostenibilità ambientale</t>
  </si>
  <si>
    <t>SCC6 Smart Healthcare</t>
  </si>
  <si>
    <t>SCC7 Valorizzazione del patrimonio culturale</t>
  </si>
  <si>
    <t>SCC8 Piattaforme di City Information e Urban Analytics</t>
  </si>
  <si>
    <t>TIA1 ICT</t>
  </si>
  <si>
    <t>TIA2 Biotecnologie industriali</t>
  </si>
  <si>
    <t>TIA3 Fotonica</t>
  </si>
  <si>
    <t>TIA4 Materiali avanzati</t>
  </si>
  <si>
    <t>TIA5 Micro- e nano-elettronica</t>
  </si>
  <si>
    <t>TIA6 Nanotecnologie</t>
  </si>
  <si>
    <t>TIA7 Spazio</t>
  </si>
  <si>
    <t>TIA8 Tecnologie di produzione avanzata</t>
  </si>
  <si>
    <t>TDC1 Intelligenza artificiale</t>
  </si>
  <si>
    <t>TDC2 Difesa cibernetica e sicurezza informatica</t>
  </si>
  <si>
    <t>TDC3 Infrastrutture e piattaforme digitali</t>
  </si>
  <si>
    <t>CI1 Creazione e avvio d'impresa</t>
  </si>
  <si>
    <t>CI2 Internazionalizzazione d’impresa</t>
  </si>
  <si>
    <t>CI3 Innovazione di prodotto/servizio, strategica ed organizzativa</t>
  </si>
  <si>
    <t>CI4 Ristrutturazione, riconversione, discontinuità aziendale (re-start-up)</t>
  </si>
  <si>
    <t>CI5 Innovazione sociale</t>
  </si>
  <si>
    <t>Provincia di nascita</t>
  </si>
  <si>
    <t>Data di nascita</t>
  </si>
  <si>
    <t>Provincia di residenza</t>
  </si>
  <si>
    <t>Provincia di domicilio</t>
  </si>
  <si>
    <t>Partita IVA</t>
  </si>
  <si>
    <t>Intestatario partita IVA</t>
  </si>
  <si>
    <t>LAU1 / Tipo laurea</t>
  </si>
  <si>
    <t>LAU1 / Conseguita nel</t>
  </si>
  <si>
    <t>LAU1 / Presso</t>
  </si>
  <si>
    <t>LAU1 / Titolo della tesi</t>
  </si>
  <si>
    <t>LAU1 / Voto conseguito</t>
  </si>
  <si>
    <t>LAU1.1 / Conseguita nel</t>
  </si>
  <si>
    <t>LAU1.1 / Presso</t>
  </si>
  <si>
    <t>LAU1.1 / Titolo della tesi</t>
  </si>
  <si>
    <t>LAU2 / Tipo laurea</t>
  </si>
  <si>
    <t>LAU2 / Conseguita nel</t>
  </si>
  <si>
    <t>LAU2 / Presso</t>
  </si>
  <si>
    <t>LAU2 / Titolo della tesi</t>
  </si>
  <si>
    <t>LAU2 / Voto conseguito</t>
  </si>
  <si>
    <t>LAU2.1 / Conseguita nel</t>
  </si>
  <si>
    <t>LAU2.1 / Presso</t>
  </si>
  <si>
    <t>LAU2.1 / Titolo della tesi</t>
  </si>
  <si>
    <t>DOT / Conseguito nel</t>
  </si>
  <si>
    <t>DOT / Presso</t>
  </si>
  <si>
    <t>DOT / Titolo della tesi</t>
  </si>
  <si>
    <t>DOT / Voto conseguito</t>
  </si>
  <si>
    <t>MAS / Conseguito nel</t>
  </si>
  <si>
    <t>MAS / Presso</t>
  </si>
  <si>
    <t>MAS / Titolo della tesi</t>
  </si>
  <si>
    <t>MAS / Voto conseguito</t>
  </si>
  <si>
    <t>EP1 / Data inizio collaborazione</t>
  </si>
  <si>
    <t>EP1 / Data fine collaborazione</t>
  </si>
  <si>
    <t>EP1 / Comune sede datore di lavoro</t>
  </si>
  <si>
    <t>EP1 / Provincia sede datore di lavoro</t>
  </si>
  <si>
    <t>EP1 / Tipo e dimensione</t>
  </si>
  <si>
    <t>EP1 / Settore di attività</t>
  </si>
  <si>
    <t>EP1 / Ambito di attività</t>
  </si>
  <si>
    <t>EP1 / Riferibile a</t>
  </si>
  <si>
    <t>EP1 / Descrizione delle attività svolte</t>
  </si>
  <si>
    <t>EP1 / Principali responsabilità</t>
  </si>
  <si>
    <t>EP2 / Data inizio collaborazione</t>
  </si>
  <si>
    <t>EP2 / Data fine collaborazione</t>
  </si>
  <si>
    <t>EP2 / Comune sede datore di lavoro</t>
  </si>
  <si>
    <t>EP2 / Provincia sede datore di lavoro</t>
  </si>
  <si>
    <t>EP2 / Tipo e dimensione</t>
  </si>
  <si>
    <t>EP2 / Settore di attività</t>
  </si>
  <si>
    <t>EP2 / Ambito di attività</t>
  </si>
  <si>
    <t>EP2 / Riferibile a</t>
  </si>
  <si>
    <t>EP2 / Descrizione delle attività svolte</t>
  </si>
  <si>
    <t>EP2 / Principali responsabilità</t>
  </si>
  <si>
    <t>EP3 / Data inizio collaborazione</t>
  </si>
  <si>
    <t>EP3 / Data fine collaborazione</t>
  </si>
  <si>
    <t>EP3 / Comune sede datore di lavoro</t>
  </si>
  <si>
    <t>EP3 / Provincia sede datore di lavoro</t>
  </si>
  <si>
    <t>EP3 / Tipo e dimensione</t>
  </si>
  <si>
    <t>EP3 / Settore di attività</t>
  </si>
  <si>
    <t>EP3 / Ambito di attività</t>
  </si>
  <si>
    <t>EP3 / Riferibile a</t>
  </si>
  <si>
    <t>EP3 / Descrizione delle attività svolte</t>
  </si>
  <si>
    <t>EP3 / Principali responsabilità</t>
  </si>
  <si>
    <t>EP4 / Data inizio collaborazione</t>
  </si>
  <si>
    <t>EP4 / Data fine collaborazione</t>
  </si>
  <si>
    <t>EP4 / Comune sede datore di lavoro</t>
  </si>
  <si>
    <t>EP4 / Provincia sede datore di lavoro</t>
  </si>
  <si>
    <t>EP4 / Tipo e dimensione</t>
  </si>
  <si>
    <t>EP4 / Settore di attività</t>
  </si>
  <si>
    <t>EP4 / Ambito di attività</t>
  </si>
  <si>
    <t>EP4 / Riferibile a</t>
  </si>
  <si>
    <t>EP4 / Descrizione delle attività svolte</t>
  </si>
  <si>
    <t>EP4 / Principali responsabilità</t>
  </si>
  <si>
    <t>EP5 / Data inizio collaborazione</t>
  </si>
  <si>
    <t>EP5 / Data fine collaborazione</t>
  </si>
  <si>
    <t>EP5 / Comune sede datore di lavoro</t>
  </si>
  <si>
    <t>EP5 / Provincia sede datore di lavoro</t>
  </si>
  <si>
    <t>EP5 / Tipo e dimensione</t>
  </si>
  <si>
    <t>EP5 / Settore di attività</t>
  </si>
  <si>
    <t>EP5 / Ambito di attività</t>
  </si>
  <si>
    <t>EP5 / Riferibile a</t>
  </si>
  <si>
    <t>EP5 / Descrizione delle attività svolte</t>
  </si>
  <si>
    <t>EP5 / Principali responsabilità</t>
  </si>
  <si>
    <t>EP6 / Data inizio collaborazione</t>
  </si>
  <si>
    <t>EP6 / Data fine collaborazione</t>
  </si>
  <si>
    <t>EP6 / Comune sede datore di lavoro</t>
  </si>
  <si>
    <t>EP6 / Provincia sede datore di lavoro</t>
  </si>
  <si>
    <t>EP6 / Tipo e dimensione</t>
  </si>
  <si>
    <t>EP6 / Settore di attività</t>
  </si>
  <si>
    <t>EP6 / Ambito di attività</t>
  </si>
  <si>
    <t>EP6 / Riferibile a</t>
  </si>
  <si>
    <t>EP6 / Descrizione delle attività svolte</t>
  </si>
  <si>
    <t>EP6 / Principali responsabilità</t>
  </si>
  <si>
    <t>EP7 / Data inizio collaborazione</t>
  </si>
  <si>
    <t>EP7 / Data fine collaborazione</t>
  </si>
  <si>
    <t>EP7 / Comune sede datore di lavoro</t>
  </si>
  <si>
    <t>EP7 / Provincia sede datore di lavoro</t>
  </si>
  <si>
    <t>EP7 / Tipo e dimensione</t>
  </si>
  <si>
    <t>EP7 / Settore di attività</t>
  </si>
  <si>
    <t>EP7 / Ambito di attività</t>
  </si>
  <si>
    <t>EP7 / Riferibile a</t>
  </si>
  <si>
    <t>EP7 / Descrizione delle attività svolte</t>
  </si>
  <si>
    <t>EP7 / Principali responsabilità</t>
  </si>
  <si>
    <t>EP8 / Data inizio collaborazione</t>
  </si>
  <si>
    <t>EP8 / Data fine collaborazione</t>
  </si>
  <si>
    <t>EP8 / Comune sede datore di lavoro</t>
  </si>
  <si>
    <t>EP8 / Provincia sede datore di lavoro</t>
  </si>
  <si>
    <t>EP8 / Tipo e dimensione</t>
  </si>
  <si>
    <t>EP8 / Settore di attività</t>
  </si>
  <si>
    <t>EP8 / Ambito di attività</t>
  </si>
  <si>
    <t>EP8 / Riferibile a</t>
  </si>
  <si>
    <t>EP8 / Descrizione delle attività svolte</t>
  </si>
  <si>
    <t>EP8 / Principali responsabilità</t>
  </si>
  <si>
    <t>EP9 / Data inizio collaborazione</t>
  </si>
  <si>
    <t>EP9 / Data fine collaborazione</t>
  </si>
  <si>
    <t>EP9 / Comune sede datore di lavoro</t>
  </si>
  <si>
    <t>EP9 / Provincia sede datore di lavoro</t>
  </si>
  <si>
    <t>EP9 / Tipo e dimensione</t>
  </si>
  <si>
    <t>EP9 / Settore di attività</t>
  </si>
  <si>
    <t>EP9 / Ambito di attività</t>
  </si>
  <si>
    <t>EP9 / Riferibile a</t>
  </si>
  <si>
    <t>EP9 / Descrizione delle attività svolte</t>
  </si>
  <si>
    <t>EP9 / Principali responsabilità</t>
  </si>
  <si>
    <t>EP10 / Data inizio collaborazione</t>
  </si>
  <si>
    <t>EP10 / Data fine collaborazione</t>
  </si>
  <si>
    <t>EP10 / Comune sede datore di lavoro</t>
  </si>
  <si>
    <t>EP10 / Provincia sede datore di lavoro</t>
  </si>
  <si>
    <t>EP10 / Tipo e dimensione</t>
  </si>
  <si>
    <t>EP10 / Settore di attività</t>
  </si>
  <si>
    <t>EP10 / Ambito di attività</t>
  </si>
  <si>
    <t>EP10 / Riferibile a</t>
  </si>
  <si>
    <t>EP10 / Descrizione delle attività svolte</t>
  </si>
  <si>
    <t>EP10 / Principali responsabilità</t>
  </si>
  <si>
    <t>BP1 / Ente promotore</t>
  </si>
  <si>
    <t>BP1 / Ambito</t>
  </si>
  <si>
    <t>BP1 / Tematica</t>
  </si>
  <si>
    <t>Misura specifica (BP1)</t>
  </si>
  <si>
    <t>BP1 / Descrizione della misura specifica</t>
  </si>
  <si>
    <t>BP1 / Anno</t>
  </si>
  <si>
    <t>BP1 / Numero di progetti valutati</t>
  </si>
  <si>
    <t>BP1 / Investimento medio del singolo progetto</t>
  </si>
  <si>
    <t>BP2 / Ente promotore</t>
  </si>
  <si>
    <t>BP2 / Ambito</t>
  </si>
  <si>
    <t>BP2 / Tematica</t>
  </si>
  <si>
    <t>Misura specifica (BP2)</t>
  </si>
  <si>
    <t>BP2 / Descrizione della misura specifica</t>
  </si>
  <si>
    <t>BP2 / Anno</t>
  </si>
  <si>
    <t>BP2 / Numero di progetti valutati</t>
  </si>
  <si>
    <t>BP2 / Investimento medio del singolo progetto</t>
  </si>
  <si>
    <t>BP3 / Ente promotore</t>
  </si>
  <si>
    <t>BP3 / Ambito</t>
  </si>
  <si>
    <t>BP3 / Tematica</t>
  </si>
  <si>
    <t>Misura specifica (BP3)</t>
  </si>
  <si>
    <t>BP3 / Descrizione della misura specifica</t>
  </si>
  <si>
    <t>BP3 / Anno</t>
  </si>
  <si>
    <t>BP3 / Numero di progetti valutati</t>
  </si>
  <si>
    <t>BP3 / Investimento medio del singolo progetto</t>
  </si>
  <si>
    <t>MA1 / Motivazioni cursus studiorum</t>
  </si>
  <si>
    <t>MA1 / Motivazioni esperienze professionali</t>
  </si>
  <si>
    <t>MA2 / Motivazioni cursus studiorum</t>
  </si>
  <si>
    <t>MA2 / Motivazioni esperienze professionali</t>
  </si>
  <si>
    <t>1966</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</si>
</sst>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sz val="10"/>
      <color theme="1"/>
      <name val="Arial"/>
      <family val="2"/>
    </font>
    <font>
      <b/>
      <sz val="16"/>
      <color theme="0"/>
      <name val="Arial"/>
      <family val="2"/>
    </font>
    <font>
      <b/>
      <sz val="10"/>
      <color theme="1"/>
      <name val="Arial"/>
      <family val="2"/>
    </font>
    <font>
      <b/>
      <i/>
      <sz val="10"/>
      <color theme="1"/>
      <name val="Arial"/>
      <family val="2"/>
    </font>
    <font>
      <i/>
      <sz val="8"/>
      <color rgb="FFC00000"/>
      <name val="Arial"/>
      <family val="2"/>
    </font>
    <font>
      <sz val="9"/>
      <color indexed="81"/>
      <name val="Tahoma"/>
      <family val="2"/>
    </font>
    <font>
      <b/>
      <sz val="9"/>
      <color indexed="81"/>
      <name val="Tahoma"/>
      <family val="2"/>
    </font>
    <font>
      <i/>
      <sz val="10"/>
      <color theme="1"/>
      <name val="Arial"/>
      <family val="2"/>
    </font>
    <font>
      <b/>
      <sz val="13"/>
      <color theme="1"/>
      <name val="Arial"/>
      <family val="2"/>
    </font>
    <font>
      <b/>
      <i/>
      <u/>
      <sz val="10"/>
      <color theme="1"/>
      <name val="Arial"/>
      <family val="2"/>
    </font>
    <font>
      <b/>
      <strike/>
      <sz val="10"/>
      <color theme="1"/>
      <name val="Arial"/>
      <family val="2"/>
    </font>
    <font>
      <strike/>
      <sz val="10"/>
      <color theme="1"/>
      <name val="Arial"/>
      <family val="2"/>
    </font>
  </fonts>
  <fills count="6">
    <fill>
      <patternFill patternType="none"/>
    </fill>
    <fill>
      <patternFill patternType="gray125"/>
    </fill>
    <fill>
      <patternFill patternType="solid">
        <fgColor rgb="FFFFFF99"/>
        <bgColor indexed="64"/>
      </patternFill>
    </fill>
    <fill>
      <patternFill patternType="solid">
        <fgColor rgb="FFCCFFCC"/>
        <bgColor indexed="64"/>
      </patternFill>
    </fill>
    <fill>
      <patternFill patternType="solid">
        <fgColor rgb="FFFFCCFF"/>
        <bgColor indexed="64"/>
      </patternFill>
    </fill>
    <fill>
      <patternFill patternType="solid">
        <fgColor theme="3"/>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9">
    <xf numFmtId="0" fontId="0" fillId="0" borderId="0" xfId="0"/>
    <xf numFmtId="0" fontId="1" fillId="0" borderId="0" xfId="0" applyFont="1" applyAlignment="1">
      <alignment vertical="center"/>
    </xf>
    <xf numFmtId="0" fontId="3" fillId="0" borderId="0" xfId="0" applyFont="1" applyAlignment="1">
      <alignment vertical="center"/>
    </xf>
    <xf numFmtId="49" fontId="1" fillId="2" borderId="1" xfId="0" applyNumberFormat="1" applyFont="1" applyFill="1" applyBorder="1" applyAlignment="1" applyProtection="1">
      <alignment vertical="center"/>
      <protection locked="0"/>
    </xf>
    <xf numFmtId="49" fontId="1" fillId="3" borderId="1" xfId="0" applyNumberFormat="1" applyFont="1" applyFill="1" applyBorder="1" applyAlignment="1" applyProtection="1">
      <alignment vertical="center"/>
      <protection locked="0"/>
    </xf>
    <xf numFmtId="49" fontId="1" fillId="0" borderId="0" xfId="0" applyNumberFormat="1" applyFont="1" applyAlignment="1" applyProtection="1">
      <alignment vertical="center"/>
    </xf>
    <xf numFmtId="49" fontId="3" fillId="0" borderId="0" xfId="0" applyNumberFormat="1" applyFont="1" applyAlignment="1" applyProtection="1">
      <alignment vertical="center"/>
    </xf>
    <xf numFmtId="0" fontId="1" fillId="0" borderId="0" xfId="0" applyFont="1" applyAlignment="1" applyProtection="1">
      <alignment vertical="center"/>
    </xf>
    <xf numFmtId="49" fontId="1" fillId="2" borderId="0" xfId="0" applyNumberFormat="1" applyFont="1" applyFill="1" applyAlignment="1" applyProtection="1">
      <alignment vertical="center"/>
    </xf>
    <xf numFmtId="49" fontId="1" fillId="3" borderId="0" xfId="0" applyNumberFormat="1" applyFont="1" applyFill="1" applyAlignment="1" applyProtection="1">
      <alignment vertical="center"/>
    </xf>
    <xf numFmtId="49" fontId="1" fillId="4" borderId="0" xfId="0" applyNumberFormat="1" applyFont="1" applyFill="1" applyAlignment="1" applyProtection="1">
      <alignment vertical="center"/>
    </xf>
    <xf numFmtId="49" fontId="5" fillId="0" borderId="0" xfId="0" applyNumberFormat="1" applyFont="1" applyAlignment="1" applyProtection="1">
      <alignment horizontal="center" vertical="center"/>
    </xf>
    <xf numFmtId="49" fontId="1" fillId="4" borderId="1" xfId="0" applyNumberFormat="1" applyFont="1" applyFill="1" applyBorder="1" applyAlignment="1" applyProtection="1">
      <alignment vertical="center"/>
    </xf>
    <xf numFmtId="0" fontId="5" fillId="0" borderId="0" xfId="0" applyFont="1" applyAlignment="1" applyProtection="1">
      <alignment horizontal="center" vertical="center"/>
    </xf>
    <xf numFmtId="0" fontId="1" fillId="2" borderId="1" xfId="0" applyNumberFormat="1" applyFont="1" applyFill="1" applyBorder="1" applyAlignment="1" applyProtection="1">
      <alignment vertical="top" wrapText="1"/>
      <protection locked="0"/>
    </xf>
    <xf numFmtId="0" fontId="1" fillId="3" borderId="1" xfId="0" applyNumberFormat="1" applyFont="1" applyFill="1" applyBorder="1" applyAlignment="1" applyProtection="1">
      <alignment vertical="top" wrapText="1"/>
      <protection locked="0"/>
    </xf>
    <xf numFmtId="49" fontId="5" fillId="0" borderId="0" xfId="0" applyNumberFormat="1" applyFont="1" applyAlignment="1" applyProtection="1">
      <alignment horizontal="center" vertical="top"/>
    </xf>
    <xf numFmtId="49" fontId="1" fillId="0" borderId="0" xfId="0" applyNumberFormat="1" applyFont="1" applyAlignment="1" applyProtection="1">
      <alignment vertical="top"/>
    </xf>
    <xf numFmtId="49" fontId="3" fillId="0" borderId="0" xfId="0" applyNumberFormat="1" applyFont="1" applyAlignment="1" applyProtection="1">
      <alignment vertical="top"/>
    </xf>
    <xf numFmtId="0" fontId="11" fillId="0" borderId="0" xfId="0" applyFont="1" applyAlignment="1">
      <alignment vertical="center"/>
    </xf>
    <xf numFmtId="0" fontId="12" fillId="0" borderId="0" xfId="0" applyFont="1" applyAlignment="1">
      <alignment vertical="center"/>
    </xf>
    <xf numFmtId="49" fontId="3" fillId="0" borderId="0" xfId="0" applyNumberFormat="1" applyFont="1" applyFill="1" applyAlignment="1">
      <alignment vertical="center"/>
    </xf>
    <xf numFmtId="49" fontId="3" fillId="0" borderId="0" xfId="0" applyNumberFormat="1" applyFont="1" applyFill="1" applyAlignment="1" applyProtection="1">
      <alignment vertical="center"/>
    </xf>
    <xf numFmtId="49" fontId="3" fillId="0" borderId="0" xfId="0" applyNumberFormat="1" applyFont="1" applyFill="1" applyAlignment="1">
      <alignment vertical="top"/>
    </xf>
    <xf numFmtId="0" fontId="1" fillId="0" borderId="0" xfId="0" applyFont="1" applyFill="1" applyAlignment="1">
      <alignment vertical="center"/>
    </xf>
    <xf numFmtId="49" fontId="3" fillId="0" borderId="0" xfId="0" applyNumberFormat="1" applyFont="1" applyFill="1" applyAlignment="1" applyProtection="1">
      <alignment vertical="top"/>
    </xf>
    <xf numFmtId="49" fontId="3" fillId="0" borderId="0" xfId="0" applyNumberFormat="1" applyFont="1" applyFill="1" applyAlignment="1">
      <alignment vertical="top" wrapText="1"/>
    </xf>
    <xf numFmtId="49" fontId="3" fillId="0" borderId="0" xfId="0" applyNumberFormat="1" applyFont="1" applyAlignment="1" applyProtection="1">
      <alignment vertical="top" wrapText="1"/>
    </xf>
    <xf numFmtId="0" fontId="1" fillId="0" borderId="0" xfId="0" applyFont="1" applyAlignment="1" applyProtection="1">
      <alignment vertical="top"/>
    </xf>
    <xf numFmtId="49" fontId="8" fillId="0" borderId="0" xfId="0" applyNumberFormat="1" applyFont="1" applyAlignment="1" applyProtection="1">
      <alignment vertical="center"/>
    </xf>
    <xf numFmtId="14" fontId="1" fillId="3" borderId="1" xfId="0" applyNumberFormat="1" applyFont="1" applyFill="1" applyBorder="1" applyAlignment="1" applyProtection="1">
      <alignment horizontal="right" vertical="center"/>
      <protection locked="0"/>
    </xf>
    <xf numFmtId="49" fontId="1" fillId="3" borderId="1" xfId="0" applyNumberFormat="1" applyFont="1" applyFill="1" applyBorder="1" applyAlignment="1" applyProtection="1">
      <alignment horizontal="right" vertical="center"/>
      <protection locked="0"/>
    </xf>
    <xf numFmtId="14" fontId="0" fillId="0" borderId="0" xfId="0" applyNumberFormat="1"/>
    <xf numFmtId="14" fontId="0" fillId="0" borderId="0" xfId="0" applyNumberFormat="1" applyProtection="1">
      <protection locked="0"/>
    </xf>
    <xf numFmtId="49" fontId="2" fillId="5" borderId="0" xfId="0" applyNumberFormat="1" applyFont="1" applyFill="1" applyAlignment="1" applyProtection="1">
      <alignment vertical="center"/>
    </xf>
    <xf numFmtId="0" fontId="8" fillId="0" borderId="0" xfId="0" applyNumberFormat="1" applyFont="1" applyAlignment="1" applyProtection="1">
      <alignment horizontal="justify" vertical="center" wrapText="1"/>
    </xf>
    <xf numFmtId="0" fontId="9" fillId="0" borderId="0" xfId="0" applyFont="1" applyAlignment="1" applyProtection="1">
      <alignment vertical="center"/>
    </xf>
    <xf numFmtId="49" fontId="9" fillId="0" borderId="0" xfId="0" applyNumberFormat="1" applyFont="1" applyAlignment="1" applyProtection="1">
      <alignment vertical="center"/>
    </xf>
    <xf numFmtId="0" fontId="8" fillId="0" borderId="0" xfId="0" applyNumberFormat="1" applyFont="1" applyFill="1" applyAlignment="1" applyProtection="1">
      <alignment vertical="center" wrapText="1"/>
    </xf>
  </cellXfs>
  <cellStyles count="1">
    <cellStyle name="Normale" xfId="0" builtinId="0"/>
  </cellStyles>
  <dxfs count="0"/>
  <tableStyles count="0" defaultTableStyle="TableStyleMedium9" defaultPivotStyle="PivotStyleLight16"/>
  <colors>
    <mruColors>
      <color rgb="FFFFFF99"/>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calcChain" Target="calcChain.xml"/><Relationship Id="rId12" Type="http://schemas.openxmlformats.org/officeDocument/2006/relationships/customXml" Target="../customXml/item1.xml"/><Relationship Id="rId13" Type="http://schemas.openxmlformats.org/officeDocument/2006/relationships/customXml" Target="../customXml/item2.xml"/><Relationship Id="rId14" Type="http://schemas.openxmlformats.org/officeDocument/2006/relationships/customXml" Target="../customXml/item3.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theme" Target="theme/theme1.xml"/><Relationship Id="rId9" Type="http://schemas.openxmlformats.org/officeDocument/2006/relationships/styles" Target="styles.xml"/><Relationship Id="rId10"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vmlDrawing" Target="../drawings/vmlDrawing2.vml"/><Relationship Id="rId2"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 Id="rId2"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vmlDrawing" Target="../drawings/vmlDrawing4.vml"/><Relationship Id="rId2" Type="http://schemas.openxmlformats.org/officeDocument/2006/relationships/comments" Target="../comments4.xml"/></Relationships>
</file>

<file path=xl/worksheets/_rels/sheet5.xml.rels><?xml version="1.0" encoding="UTF-8" standalone="yes"?>
<Relationships xmlns="http://schemas.openxmlformats.org/package/2006/relationships"><Relationship Id="rId1" Type="http://schemas.openxmlformats.org/officeDocument/2006/relationships/vmlDrawing" Target="../drawings/vmlDrawing5.vml"/><Relationship Id="rId2"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pageSetUpPr fitToPage="1"/>
  </sheetPr>
  <dimension ref="A1:D61"/>
  <sheetViews>
    <sheetView tabSelected="1" topLeftCell="A14" zoomScale="110" zoomScaleNormal="110" zoomScalePageLayoutView="110" workbookViewId="0">
      <selection activeCell="G27" sqref="G27"/>
    </sheetView>
  </sheetViews>
  <sheetFormatPr baseColWidth="10" defaultColWidth="9.1640625" defaultRowHeight="15" customHeight="1" x14ac:dyDescent="0"/>
  <cols>
    <col min="1" max="1" width="6.5" style="13" customWidth="1"/>
    <col min="2" max="2" width="2.83203125" style="7" customWidth="1"/>
    <col min="3" max="3" width="42.83203125" style="7" customWidth="1"/>
    <col min="4" max="4" width="81.5" style="7" customWidth="1"/>
    <col min="5" max="5" width="2.83203125" style="7" customWidth="1"/>
    <col min="6" max="16384" width="9.1640625" style="7"/>
  </cols>
  <sheetData>
    <row r="1" spans="1:4" ht="15" customHeight="1">
      <c r="A1" s="11"/>
      <c r="B1" s="5"/>
      <c r="C1" s="6" t="s">
        <v>0</v>
      </c>
      <c r="D1" s="5" t="s">
        <v>1</v>
      </c>
    </row>
    <row r="2" spans="1:4" ht="15" customHeight="1">
      <c r="A2" s="11"/>
      <c r="B2" s="5"/>
      <c r="C2" s="5"/>
      <c r="D2" s="8" t="s">
        <v>2</v>
      </c>
    </row>
    <row r="3" spans="1:4" ht="15" customHeight="1">
      <c r="A3" s="11"/>
      <c r="B3" s="5"/>
      <c r="C3" s="5"/>
      <c r="D3" s="9" t="s">
        <v>3</v>
      </c>
    </row>
    <row r="4" spans="1:4" ht="15" customHeight="1">
      <c r="A4" s="11"/>
      <c r="B4" s="5"/>
      <c r="C4" s="5"/>
      <c r="D4" s="10" t="s">
        <v>4</v>
      </c>
    </row>
    <row r="5" spans="1:4" ht="15" customHeight="1">
      <c r="A5" s="11"/>
      <c r="B5" s="5"/>
      <c r="C5" s="5"/>
      <c r="D5" s="5"/>
    </row>
    <row r="6" spans="1:4" ht="16">
      <c r="A6" s="11"/>
      <c r="B6" s="5"/>
      <c r="C6" s="36" t="s">
        <v>5</v>
      </c>
      <c r="D6" s="36"/>
    </row>
    <row r="7" spans="1:4" ht="15" customHeight="1">
      <c r="A7" s="11" t="s">
        <v>6</v>
      </c>
      <c r="B7" s="5"/>
      <c r="C7" s="6" t="s">
        <v>7</v>
      </c>
      <c r="D7" s="12" t="str">
        <f>nome&amp;" "&amp;cognome&amp;"; "&amp;codice_fiscale</f>
        <v xml:space="preserve">Alberto Luigi Michele Rolando; </v>
      </c>
    </row>
    <row r="8" spans="1:4" ht="15" customHeight="1">
      <c r="A8" s="11"/>
      <c r="B8" s="5"/>
      <c r="C8" s="5"/>
      <c r="D8" s="5"/>
    </row>
    <row r="9" spans="1:4" ht="18">
      <c r="A9" s="11"/>
      <c r="B9" s="5"/>
      <c r="C9" s="34" t="s">
        <v>8</v>
      </c>
      <c r="D9" s="34"/>
    </row>
    <row r="10" spans="1:4" ht="15" customHeight="1">
      <c r="A10" s="11"/>
      <c r="B10" s="5"/>
      <c r="C10" s="5"/>
      <c r="D10" s="5"/>
    </row>
    <row r="11" spans="1:4" ht="15" customHeight="1">
      <c r="A11" s="11" t="s">
        <v>9</v>
      </c>
      <c r="B11" s="5"/>
      <c r="C11" s="6" t="s">
        <v>10</v>
      </c>
      <c r="D11" s="3" t="s">
        <v>11</v>
      </c>
    </row>
    <row r="12" spans="1:4" ht="15" customHeight="1">
      <c r="A12" s="11" t="s">
        <v>12</v>
      </c>
      <c r="B12" s="5"/>
      <c r="C12" s="6" t="s">
        <v>13</v>
      </c>
      <c r="D12" s="3" t="s">
        <v>14</v>
      </c>
    </row>
    <row r="13" spans="1:4" ht="15" customHeight="1">
      <c r="A13" s="11" t="s">
        <v>15</v>
      </c>
      <c r="B13" s="5"/>
      <c r="C13" s="6" t="s">
        <v>16</v>
      </c>
      <c r="D13" s="3" t="s">
        <v>17</v>
      </c>
    </row>
    <row r="14" spans="1:4" ht="15" customHeight="1">
      <c r="A14" s="11"/>
      <c r="B14" s="5"/>
      <c r="C14" s="5"/>
      <c r="D14" s="5"/>
    </row>
    <row r="15" spans="1:4" ht="15" customHeight="1">
      <c r="A15" s="11" t="s">
        <v>18</v>
      </c>
      <c r="B15" s="5"/>
      <c r="C15" s="6" t="s">
        <v>19</v>
      </c>
      <c r="D15" s="3" t="s">
        <v>20</v>
      </c>
    </row>
    <row r="16" spans="1:4" ht="15" customHeight="1">
      <c r="A16" s="11" t="s">
        <v>21</v>
      </c>
      <c r="B16" s="5"/>
      <c r="C16" s="6" t="s">
        <v>22</v>
      </c>
      <c r="D16" s="3" t="s">
        <v>23</v>
      </c>
    </row>
    <row r="17" spans="1:4" ht="15" customHeight="1">
      <c r="A17" s="11" t="s">
        <v>24</v>
      </c>
      <c r="B17" s="5"/>
      <c r="C17" s="6" t="s">
        <v>25</v>
      </c>
      <c r="D17" s="3" t="s">
        <v>26</v>
      </c>
    </row>
    <row r="18" spans="1:4" ht="15" customHeight="1">
      <c r="A18" s="11" t="s">
        <v>27</v>
      </c>
      <c r="B18" s="5"/>
      <c r="C18" s="6" t="s">
        <v>28</v>
      </c>
      <c r="D18" s="3" t="s">
        <v>720</v>
      </c>
    </row>
    <row r="19" spans="1:4" ht="15" customHeight="1">
      <c r="A19" s="11"/>
      <c r="B19" s="5"/>
      <c r="C19" s="5"/>
      <c r="D19" s="5"/>
    </row>
    <row r="20" spans="1:4" ht="15" customHeight="1">
      <c r="A20" s="11" t="s">
        <v>29</v>
      </c>
      <c r="B20" s="5"/>
      <c r="C20" s="6" t="s">
        <v>30</v>
      </c>
      <c r="D20" s="3"/>
    </row>
    <row r="21" spans="1:4" ht="15" customHeight="1">
      <c r="A21" s="11" t="s">
        <v>31</v>
      </c>
      <c r="B21" s="5"/>
      <c r="C21" s="6" t="s">
        <v>32</v>
      </c>
      <c r="D21" s="3"/>
    </row>
    <row r="22" spans="1:4" ht="15" customHeight="1">
      <c r="A22" s="11" t="s">
        <v>33</v>
      </c>
      <c r="B22" s="5"/>
      <c r="C22" s="6" t="s">
        <v>34</v>
      </c>
      <c r="D22" s="3"/>
    </row>
    <row r="23" spans="1:4" ht="15" customHeight="1">
      <c r="A23" s="11" t="s">
        <v>35</v>
      </c>
      <c r="B23" s="5"/>
      <c r="C23" s="6" t="s">
        <v>36</v>
      </c>
      <c r="D23" s="3"/>
    </row>
    <row r="24" spans="1:4" ht="15" customHeight="1">
      <c r="A24" s="11"/>
      <c r="B24" s="5"/>
      <c r="C24" s="5"/>
      <c r="D24" s="5"/>
    </row>
    <row r="25" spans="1:4" ht="15" customHeight="1">
      <c r="A25" s="11" t="s">
        <v>37</v>
      </c>
      <c r="B25" s="5"/>
      <c r="C25" s="6" t="s">
        <v>38</v>
      </c>
      <c r="D25" s="4"/>
    </row>
    <row r="26" spans="1:4" ht="15" customHeight="1">
      <c r="A26" s="11" t="s">
        <v>39</v>
      </c>
      <c r="B26" s="5"/>
      <c r="C26" s="6" t="s">
        <v>40</v>
      </c>
      <c r="D26" s="4"/>
    </row>
    <row r="27" spans="1:4" ht="15" customHeight="1">
      <c r="A27" s="11" t="s">
        <v>41</v>
      </c>
      <c r="B27" s="5"/>
      <c r="C27" s="6" t="s">
        <v>42</v>
      </c>
      <c r="D27" s="4"/>
    </row>
    <row r="28" spans="1:4" ht="15" customHeight="1">
      <c r="A28" s="11" t="s">
        <v>43</v>
      </c>
      <c r="B28" s="5"/>
      <c r="C28" s="6" t="s">
        <v>44</v>
      </c>
      <c r="D28" s="4"/>
    </row>
    <row r="29" spans="1:4" ht="15" customHeight="1">
      <c r="A29" s="11"/>
      <c r="B29" s="5"/>
      <c r="C29" s="5"/>
      <c r="D29" s="5"/>
    </row>
    <row r="30" spans="1:4" ht="15" customHeight="1">
      <c r="A30" s="11" t="s">
        <v>45</v>
      </c>
      <c r="B30" s="5"/>
      <c r="C30" s="6" t="s">
        <v>46</v>
      </c>
      <c r="D30" s="3"/>
    </row>
    <row r="31" spans="1:4" ht="15" customHeight="1">
      <c r="A31" s="11" t="s">
        <v>47</v>
      </c>
      <c r="B31" s="5"/>
      <c r="C31" s="6" t="s">
        <v>48</v>
      </c>
      <c r="D31" s="3"/>
    </row>
    <row r="32" spans="1:4" ht="15" customHeight="1">
      <c r="A32" s="11" t="s">
        <v>49</v>
      </c>
      <c r="B32" s="5"/>
      <c r="C32" s="6" t="s">
        <v>50</v>
      </c>
      <c r="D32" s="4"/>
    </row>
    <row r="33" spans="1:4" ht="15" customHeight="1">
      <c r="A33" s="11"/>
      <c r="B33" s="5"/>
      <c r="C33" s="5"/>
      <c r="D33" s="5"/>
    </row>
    <row r="34" spans="1:4" ht="15" customHeight="1">
      <c r="A34" s="11" t="s">
        <v>51</v>
      </c>
      <c r="B34" s="5"/>
      <c r="C34" s="6" t="s">
        <v>52</v>
      </c>
      <c r="D34" s="3"/>
    </row>
    <row r="35" spans="1:4" ht="15" customHeight="1">
      <c r="A35" s="11" t="s">
        <v>53</v>
      </c>
      <c r="B35" s="5"/>
      <c r="C35" s="6" t="s">
        <v>54</v>
      </c>
      <c r="D35" s="3"/>
    </row>
    <row r="36" spans="1:4" ht="15" customHeight="1">
      <c r="A36" s="11" t="s">
        <v>55</v>
      </c>
      <c r="B36" s="5"/>
      <c r="C36" s="6" t="s">
        <v>56</v>
      </c>
      <c r="D36" s="4"/>
    </row>
    <row r="37" spans="1:4" ht="15" customHeight="1">
      <c r="A37" s="11" t="s">
        <v>57</v>
      </c>
      <c r="B37" s="5"/>
      <c r="C37" s="6" t="s">
        <v>58</v>
      </c>
      <c r="D37" s="3"/>
    </row>
    <row r="38" spans="1:4" ht="15" customHeight="1">
      <c r="A38" s="11" t="s">
        <v>59</v>
      </c>
      <c r="B38" s="5"/>
      <c r="C38" s="6" t="s">
        <v>60</v>
      </c>
      <c r="D38" s="3"/>
    </row>
    <row r="39" spans="1:4" ht="15" customHeight="1">
      <c r="A39" s="11"/>
      <c r="B39" s="5"/>
      <c r="C39" s="5"/>
      <c r="D39" s="5"/>
    </row>
    <row r="40" spans="1:4" ht="18">
      <c r="A40" s="11"/>
      <c r="B40" s="5"/>
      <c r="C40" s="34" t="s">
        <v>61</v>
      </c>
      <c r="D40" s="34"/>
    </row>
    <row r="41" spans="1:4" ht="15" customHeight="1">
      <c r="A41" s="11"/>
      <c r="B41" s="5"/>
      <c r="C41" s="5"/>
      <c r="D41" s="5"/>
    </row>
    <row r="42" spans="1:4" ht="15" customHeight="1">
      <c r="A42" s="11" t="s">
        <v>62</v>
      </c>
      <c r="B42" s="5"/>
      <c r="C42" s="6" t="s">
        <v>63</v>
      </c>
      <c r="D42" s="3" t="s">
        <v>64</v>
      </c>
    </row>
    <row r="43" spans="1:4" ht="15" customHeight="1">
      <c r="A43" s="11" t="s">
        <v>65</v>
      </c>
      <c r="B43" s="5"/>
      <c r="C43" s="6" t="s">
        <v>66</v>
      </c>
      <c r="D43" s="4" t="s">
        <v>67</v>
      </c>
    </row>
    <row r="44" spans="1:4" ht="15" customHeight="1">
      <c r="A44" s="11" t="s">
        <v>68</v>
      </c>
      <c r="B44" s="5"/>
      <c r="C44" s="6" t="s">
        <v>69</v>
      </c>
      <c r="D44" s="4" t="s">
        <v>70</v>
      </c>
    </row>
    <row r="45" spans="1:4" ht="15" customHeight="1">
      <c r="A45" s="11" t="s">
        <v>71</v>
      </c>
      <c r="B45" s="5"/>
      <c r="C45" s="6" t="s">
        <v>72</v>
      </c>
      <c r="D45" s="4"/>
    </row>
    <row r="46" spans="1:4" ht="15" customHeight="1">
      <c r="A46" s="11" t="s">
        <v>73</v>
      </c>
      <c r="B46" s="5"/>
      <c r="C46" s="6" t="s">
        <v>74</v>
      </c>
      <c r="D46" s="4"/>
    </row>
    <row r="47" spans="1:4" ht="15" customHeight="1">
      <c r="A47" s="11" t="s">
        <v>75</v>
      </c>
      <c r="B47" s="5"/>
      <c r="C47" s="6" t="s">
        <v>76</v>
      </c>
      <c r="D47" s="4"/>
    </row>
    <row r="48" spans="1:4" ht="15" customHeight="1">
      <c r="A48" s="11" t="s">
        <v>77</v>
      </c>
      <c r="B48" s="5"/>
      <c r="C48" s="6" t="s">
        <v>78</v>
      </c>
      <c r="D48" s="4"/>
    </row>
    <row r="49" spans="1:4" ht="15" customHeight="1">
      <c r="A49" s="11"/>
      <c r="B49" s="5"/>
      <c r="C49" s="5"/>
      <c r="D49" s="5"/>
    </row>
    <row r="50" spans="1:4" ht="18">
      <c r="A50" s="11"/>
      <c r="B50" s="5"/>
      <c r="C50" s="34" t="s">
        <v>79</v>
      </c>
      <c r="D50" s="34"/>
    </row>
    <row r="51" spans="1:4" ht="30" customHeight="1">
      <c r="A51" s="11"/>
      <c r="B51" s="5"/>
      <c r="C51" s="35" t="s">
        <v>80</v>
      </c>
      <c r="D51" s="35"/>
    </row>
    <row r="52" spans="1:4" ht="15" customHeight="1">
      <c r="A52" s="11"/>
      <c r="B52" s="5"/>
      <c r="C52" s="5"/>
      <c r="D52" s="5"/>
    </row>
    <row r="53" spans="1:4" ht="15" customHeight="1">
      <c r="A53" s="11" t="s">
        <v>81</v>
      </c>
      <c r="B53" s="5"/>
      <c r="C53" s="6" t="s">
        <v>82</v>
      </c>
      <c r="D53" s="3" t="s">
        <v>83</v>
      </c>
    </row>
    <row r="54" spans="1:4" ht="15" customHeight="1">
      <c r="A54" s="11" t="s">
        <v>84</v>
      </c>
      <c r="B54" s="5"/>
      <c r="C54" s="6" t="s">
        <v>85</v>
      </c>
      <c r="D54" s="4" t="s">
        <v>86</v>
      </c>
    </row>
    <row r="55" spans="1:4" ht="15" customHeight="1">
      <c r="A55" s="11" t="s">
        <v>87</v>
      </c>
      <c r="B55" s="5"/>
      <c r="C55" s="6" t="s">
        <v>88</v>
      </c>
      <c r="D55" s="4" t="s">
        <v>89</v>
      </c>
    </row>
    <row r="56" spans="1:4" ht="15" customHeight="1">
      <c r="A56" s="11" t="s">
        <v>90</v>
      </c>
      <c r="B56" s="5"/>
      <c r="C56" s="6" t="s">
        <v>91</v>
      </c>
      <c r="D56" s="4"/>
    </row>
    <row r="57" spans="1:4" ht="15" customHeight="1">
      <c r="A57" s="11"/>
      <c r="B57" s="5"/>
      <c r="C57" s="5"/>
      <c r="D57" s="5"/>
    </row>
    <row r="58" spans="1:4" ht="15" customHeight="1">
      <c r="A58" s="11" t="s">
        <v>92</v>
      </c>
      <c r="B58" s="5"/>
      <c r="C58" s="6" t="s">
        <v>93</v>
      </c>
      <c r="D58" s="3" t="s">
        <v>94</v>
      </c>
    </row>
    <row r="59" spans="1:4" ht="15" customHeight="1">
      <c r="A59" s="11" t="s">
        <v>95</v>
      </c>
      <c r="B59" s="5"/>
      <c r="C59" s="6" t="s">
        <v>96</v>
      </c>
      <c r="D59" s="4" t="s">
        <v>97</v>
      </c>
    </row>
    <row r="60" spans="1:4" ht="15" customHeight="1">
      <c r="A60" s="11" t="s">
        <v>98</v>
      </c>
      <c r="B60" s="5"/>
      <c r="C60" s="6" t="s">
        <v>99</v>
      </c>
      <c r="D60" s="4" t="s">
        <v>100</v>
      </c>
    </row>
    <row r="61" spans="1:4" ht="15" customHeight="1">
      <c r="A61" s="11" t="s">
        <v>101</v>
      </c>
      <c r="C61" s="6" t="s">
        <v>102</v>
      </c>
      <c r="D61" s="4" t="s">
        <v>103</v>
      </c>
    </row>
  </sheetData>
  <sheetProtection algorithmName="SHA-512" hashValue="MLZ0ISrzxLhy0ruiVm4a13ii8i0SxdfRH+nQwi20GuQa40o2EvsJskvDeyodYh3czEIHy0HY92iTEO1BK6a5zA==" saltValue="YGhHiU/r3iIXbCnyc5K3uw==" spinCount="100000" sheet="1" objects="1" scenarios="1"/>
  <mergeCells count="5">
    <mergeCell ref="C9:D9"/>
    <mergeCell ref="C50:D50"/>
    <mergeCell ref="C40:D40"/>
    <mergeCell ref="C51:D51"/>
    <mergeCell ref="C6:D6"/>
  </mergeCells>
  <dataValidations count="5">
    <dataValidation type="list" allowBlank="1" showInputMessage="1" showErrorMessage="1" sqref="D13">
      <formula1>elenco_sesso</formula1>
    </dataValidation>
    <dataValidation type="list" allowBlank="1" showInputMessage="1" showErrorMessage="1" sqref="D44 D46 D48">
      <formula1>elenco_lingue</formula1>
    </dataValidation>
    <dataValidation type="list" allowBlank="1" showInputMessage="1" showErrorMessage="1" sqref="D59:D61">
      <formula1>INDIRECT(spec_secondaria)</formula1>
    </dataValidation>
    <dataValidation type="list" allowBlank="1" showInputMessage="1" showErrorMessage="1" sqref="D58 D53">
      <formula1>Macroaree</formula1>
    </dataValidation>
    <dataValidation type="list" allowBlank="1" showInputMessage="1" showErrorMessage="1" sqref="D54:D56">
      <formula1>INDIRECT(spec_principale)</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headerFooter>
    <oddFooter>&amp;C&amp;"Arial,Normale"&amp;8ANAGRAFICA / PAGINA &amp;P DI &amp;N</oddFooter>
  </headerFooter>
  <legacy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pageSetUpPr fitToPage="1"/>
  </sheetPr>
  <dimension ref="A1:D50"/>
  <sheetViews>
    <sheetView topLeftCell="A7" zoomScale="40" zoomScaleNormal="40" zoomScalePageLayoutView="40" workbookViewId="0">
      <selection activeCell="D37" sqref="D37:D41"/>
    </sheetView>
  </sheetViews>
  <sheetFormatPr baseColWidth="10" defaultColWidth="9.1640625" defaultRowHeight="15" customHeight="1" x14ac:dyDescent="0"/>
  <cols>
    <col min="1" max="1" width="6.5" style="13" customWidth="1"/>
    <col min="2" max="2" width="2.83203125" style="7" customWidth="1"/>
    <col min="3" max="3" width="42.83203125" style="7" customWidth="1"/>
    <col min="4" max="4" width="81.5" style="7" customWidth="1"/>
    <col min="5" max="5" width="2.83203125" style="7" customWidth="1"/>
    <col min="6" max="16384" width="9.1640625" style="7"/>
  </cols>
  <sheetData>
    <row r="1" spans="1:4" ht="15" customHeight="1">
      <c r="A1" s="11"/>
      <c r="B1" s="5"/>
      <c r="C1" s="6" t="s">
        <v>0</v>
      </c>
      <c r="D1" s="5" t="str">
        <f>istruzioni_bianco</f>
        <v>Posizionarsi sopra una cella per visualizzare le relative istruzioni di compilazione</v>
      </c>
    </row>
    <row r="2" spans="1:4" ht="15" customHeight="1">
      <c r="A2" s="11"/>
      <c r="B2" s="5"/>
      <c r="C2" s="5"/>
      <c r="D2" s="8" t="str">
        <f>istruzioni_giallo</f>
        <v>La compilazione delle celle evidenziate in giallo è obbligatoria</v>
      </c>
    </row>
    <row r="3" spans="1:4" ht="15" customHeight="1">
      <c r="A3" s="11"/>
      <c r="B3" s="5"/>
      <c r="C3" s="5"/>
      <c r="D3" s="9" t="str">
        <f>istruzioni_verde</f>
        <v>La compilazione delle celle evidenziate in verde è facoltativa, ma consigliata se pertinente</v>
      </c>
    </row>
    <row r="4" spans="1:4" ht="15" customHeight="1">
      <c r="A4" s="11"/>
      <c r="B4" s="5"/>
      <c r="C4" s="5"/>
      <c r="D4" s="10" t="str">
        <f>istruzioni_rosso</f>
        <v>Le celle evideziate in rosso si compilano automaticamente</v>
      </c>
    </row>
    <row r="5" spans="1:4" ht="15" customHeight="1">
      <c r="A5" s="11"/>
      <c r="B5" s="5"/>
      <c r="C5" s="5"/>
      <c r="D5" s="5"/>
    </row>
    <row r="6" spans="1:4" ht="16">
      <c r="A6" s="11"/>
      <c r="B6" s="5"/>
      <c r="C6" s="37" t="s">
        <v>104</v>
      </c>
      <c r="D6" s="37"/>
    </row>
    <row r="7" spans="1:4" ht="15" customHeight="1">
      <c r="A7" s="11" t="s">
        <v>105</v>
      </c>
      <c r="B7" s="5"/>
      <c r="C7" s="6" t="s">
        <v>7</v>
      </c>
      <c r="D7" s="12" t="str">
        <f>candidatura</f>
        <v xml:space="preserve">Alberto Luigi Michele Rolando; </v>
      </c>
    </row>
    <row r="8" spans="1:4" ht="15" customHeight="1">
      <c r="A8" s="11"/>
      <c r="B8" s="5"/>
      <c r="C8" s="5"/>
      <c r="D8" s="5"/>
    </row>
    <row r="9" spans="1:4" ht="18">
      <c r="A9" s="11"/>
      <c r="B9" s="5"/>
      <c r="C9" s="34" t="s">
        <v>106</v>
      </c>
      <c r="D9" s="34"/>
    </row>
    <row r="10" spans="1:4" ht="15" customHeight="1">
      <c r="A10" s="11"/>
      <c r="B10" s="5"/>
      <c r="C10" s="5"/>
      <c r="D10" s="5"/>
    </row>
    <row r="11" spans="1:4" ht="15" customHeight="1">
      <c r="A11" s="11" t="s">
        <v>107</v>
      </c>
      <c r="B11" s="5"/>
      <c r="C11" s="6" t="s">
        <v>108</v>
      </c>
      <c r="D11" s="3" t="s">
        <v>109</v>
      </c>
    </row>
    <row r="12" spans="1:4" ht="15" customHeight="1">
      <c r="A12" s="11" t="s">
        <v>110</v>
      </c>
      <c r="B12" s="5"/>
      <c r="C12" s="6" t="s">
        <v>111</v>
      </c>
      <c r="D12" s="3" t="s">
        <v>112</v>
      </c>
    </row>
    <row r="13" spans="1:4" ht="15" customHeight="1">
      <c r="A13" s="11" t="s">
        <v>113</v>
      </c>
      <c r="B13" s="5"/>
      <c r="C13" s="6" t="s">
        <v>114</v>
      </c>
      <c r="D13" s="3" t="s">
        <v>115</v>
      </c>
    </row>
    <row r="14" spans="1:4" ht="15" customHeight="1">
      <c r="A14" s="11" t="s">
        <v>116</v>
      </c>
      <c r="B14" s="5"/>
      <c r="C14" s="6" t="s">
        <v>117</v>
      </c>
      <c r="D14" s="3" t="s">
        <v>118</v>
      </c>
    </row>
    <row r="15" spans="1:4" ht="45" customHeight="1">
      <c r="A15" s="16" t="s">
        <v>119</v>
      </c>
      <c r="B15" s="5"/>
      <c r="C15" s="18" t="s">
        <v>120</v>
      </c>
      <c r="D15" s="14" t="s">
        <v>121</v>
      </c>
    </row>
    <row r="16" spans="1:4" ht="15" customHeight="1">
      <c r="A16" s="11" t="s">
        <v>122</v>
      </c>
      <c r="B16" s="5"/>
      <c r="C16" s="6" t="s">
        <v>123</v>
      </c>
      <c r="D16" s="3" t="s">
        <v>124</v>
      </c>
    </row>
    <row r="17" spans="1:4" ht="15" customHeight="1">
      <c r="A17" s="11"/>
      <c r="B17" s="5"/>
      <c r="C17" s="29" t="s">
        <v>125</v>
      </c>
      <c r="D17" s="5"/>
    </row>
    <row r="18" spans="1:4" ht="15" customHeight="1">
      <c r="A18" s="11" t="s">
        <v>126</v>
      </c>
      <c r="B18" s="5"/>
      <c r="C18" s="6" t="s">
        <v>127</v>
      </c>
      <c r="D18" s="4"/>
    </row>
    <row r="19" spans="1:4" ht="15" customHeight="1">
      <c r="A19" s="11" t="s">
        <v>128</v>
      </c>
      <c r="B19" s="5"/>
      <c r="C19" s="6" t="s">
        <v>114</v>
      </c>
      <c r="D19" s="4"/>
    </row>
    <row r="20" spans="1:4" ht="15" customHeight="1">
      <c r="A20" s="11" t="s">
        <v>129</v>
      </c>
      <c r="B20" s="5"/>
      <c r="C20" s="6" t="s">
        <v>117</v>
      </c>
      <c r="D20" s="4"/>
    </row>
    <row r="21" spans="1:4" ht="45" customHeight="1">
      <c r="A21" s="16" t="s">
        <v>130</v>
      </c>
      <c r="B21" s="5"/>
      <c r="C21" s="18" t="s">
        <v>120</v>
      </c>
      <c r="D21" s="15"/>
    </row>
    <row r="22" spans="1:4" ht="15" customHeight="1">
      <c r="A22" s="11"/>
      <c r="B22" s="5"/>
      <c r="C22" s="5"/>
      <c r="D22" s="5"/>
    </row>
    <row r="23" spans="1:4" ht="15" customHeight="1">
      <c r="A23" s="11" t="s">
        <v>131</v>
      </c>
      <c r="B23" s="5"/>
      <c r="C23" s="6" t="s">
        <v>108</v>
      </c>
      <c r="D23" s="4"/>
    </row>
    <row r="24" spans="1:4" ht="15" customHeight="1">
      <c r="A24" s="11" t="s">
        <v>132</v>
      </c>
      <c r="B24" s="5"/>
      <c r="C24" s="6" t="s">
        <v>133</v>
      </c>
      <c r="D24" s="4"/>
    </row>
    <row r="25" spans="1:4" ht="15" customHeight="1">
      <c r="A25" s="11" t="s">
        <v>134</v>
      </c>
      <c r="B25" s="5"/>
      <c r="C25" s="6" t="s">
        <v>114</v>
      </c>
      <c r="D25" s="4"/>
    </row>
    <row r="26" spans="1:4" ht="15" customHeight="1">
      <c r="A26" s="11" t="s">
        <v>135</v>
      </c>
      <c r="B26" s="5"/>
      <c r="C26" s="6" t="s">
        <v>117</v>
      </c>
      <c r="D26" s="4"/>
    </row>
    <row r="27" spans="1:4" ht="45" customHeight="1">
      <c r="A27" s="16" t="s">
        <v>136</v>
      </c>
      <c r="B27" s="5"/>
      <c r="C27" s="18" t="s">
        <v>120</v>
      </c>
      <c r="D27" s="15"/>
    </row>
    <row r="28" spans="1:4" ht="15" customHeight="1">
      <c r="A28" s="11" t="s">
        <v>137</v>
      </c>
      <c r="B28" s="5"/>
      <c r="C28" s="6" t="s">
        <v>123</v>
      </c>
      <c r="D28" s="4"/>
    </row>
    <row r="29" spans="1:4" ht="15" customHeight="1">
      <c r="A29" s="11"/>
      <c r="B29" s="5"/>
      <c r="C29" s="29" t="s">
        <v>125</v>
      </c>
      <c r="D29" s="5"/>
    </row>
    <row r="30" spans="1:4" ht="15" customHeight="1">
      <c r="A30" s="11" t="s">
        <v>138</v>
      </c>
      <c r="B30" s="5"/>
      <c r="C30" s="6" t="s">
        <v>139</v>
      </c>
      <c r="D30" s="4"/>
    </row>
    <row r="31" spans="1:4" ht="15" customHeight="1">
      <c r="A31" s="11" t="s">
        <v>140</v>
      </c>
      <c r="B31" s="5"/>
      <c r="C31" s="6" t="s">
        <v>114</v>
      </c>
      <c r="D31" s="4"/>
    </row>
    <row r="32" spans="1:4" ht="15" customHeight="1">
      <c r="A32" s="11" t="s">
        <v>141</v>
      </c>
      <c r="B32" s="5"/>
      <c r="C32" s="6" t="s">
        <v>117</v>
      </c>
      <c r="D32" s="4"/>
    </row>
    <row r="33" spans="1:4" ht="45" customHeight="1">
      <c r="A33" s="16" t="s">
        <v>142</v>
      </c>
      <c r="B33" s="5"/>
      <c r="C33" s="18" t="s">
        <v>120</v>
      </c>
      <c r="D33" s="15"/>
    </row>
    <row r="34" spans="1:4" ht="15" customHeight="1">
      <c r="A34" s="11"/>
      <c r="B34" s="5"/>
      <c r="C34" s="5"/>
      <c r="D34" s="5"/>
    </row>
    <row r="35" spans="1:4" ht="18">
      <c r="A35" s="11"/>
      <c r="B35" s="5"/>
      <c r="C35" s="34" t="s">
        <v>143</v>
      </c>
      <c r="D35" s="34"/>
    </row>
    <row r="36" spans="1:4" ht="15" customHeight="1">
      <c r="A36" s="11"/>
      <c r="B36" s="5"/>
      <c r="C36" s="5"/>
      <c r="D36" s="5"/>
    </row>
    <row r="37" spans="1:4" ht="15" customHeight="1">
      <c r="A37" s="11" t="s">
        <v>144</v>
      </c>
      <c r="B37" s="5"/>
      <c r="C37" s="6" t="s">
        <v>145</v>
      </c>
      <c r="D37" s="4" t="s">
        <v>146</v>
      </c>
    </row>
    <row r="38" spans="1:4" ht="15" customHeight="1">
      <c r="A38" s="11" t="s">
        <v>147</v>
      </c>
      <c r="B38" s="5"/>
      <c r="C38" s="6" t="s">
        <v>148</v>
      </c>
      <c r="D38" s="4" t="s">
        <v>149</v>
      </c>
    </row>
    <row r="39" spans="1:4" ht="15" customHeight="1">
      <c r="A39" s="11" t="s">
        <v>150</v>
      </c>
      <c r="B39" s="5"/>
      <c r="C39" s="6" t="s">
        <v>117</v>
      </c>
      <c r="D39" s="4" t="s">
        <v>118</v>
      </c>
    </row>
    <row r="40" spans="1:4" ht="45" customHeight="1">
      <c r="A40" s="16" t="s">
        <v>151</v>
      </c>
      <c r="B40" s="5"/>
      <c r="C40" s="18" t="s">
        <v>120</v>
      </c>
      <c r="D40" s="15" t="s">
        <v>152</v>
      </c>
    </row>
    <row r="41" spans="1:4" ht="15" customHeight="1">
      <c r="A41" s="11" t="s">
        <v>153</v>
      </c>
      <c r="B41" s="5"/>
      <c r="C41" s="6" t="s">
        <v>123</v>
      </c>
      <c r="D41" s="4" t="s">
        <v>154</v>
      </c>
    </row>
    <row r="42" spans="1:4" ht="15" customHeight="1">
      <c r="A42" s="11"/>
      <c r="B42" s="5"/>
      <c r="C42" s="5"/>
      <c r="D42" s="5"/>
    </row>
    <row r="43" spans="1:4" ht="18">
      <c r="A43" s="11"/>
      <c r="B43" s="5"/>
      <c r="C43" s="34" t="s">
        <v>155</v>
      </c>
      <c r="D43" s="34"/>
    </row>
    <row r="44" spans="1:4" ht="15" customHeight="1">
      <c r="A44" s="11"/>
      <c r="B44" s="5"/>
      <c r="C44" s="5"/>
      <c r="D44" s="5"/>
    </row>
    <row r="45" spans="1:4" ht="15" customHeight="1">
      <c r="A45" s="11" t="s">
        <v>156</v>
      </c>
      <c r="B45" s="5"/>
      <c r="C45" s="6" t="s">
        <v>157</v>
      </c>
      <c r="D45" s="4"/>
    </row>
    <row r="46" spans="1:4" ht="15" customHeight="1">
      <c r="A46" s="11" t="s">
        <v>158</v>
      </c>
      <c r="B46" s="5"/>
      <c r="C46" s="6" t="s">
        <v>148</v>
      </c>
      <c r="D46" s="4"/>
    </row>
    <row r="47" spans="1:4" ht="15" customHeight="1">
      <c r="A47" s="11" t="s">
        <v>159</v>
      </c>
      <c r="B47" s="5"/>
      <c r="C47" s="6" t="s">
        <v>117</v>
      </c>
      <c r="D47" s="4"/>
    </row>
    <row r="48" spans="1:4" ht="45" customHeight="1">
      <c r="A48" s="16" t="s">
        <v>160</v>
      </c>
      <c r="B48" s="5"/>
      <c r="C48" s="18" t="s">
        <v>120</v>
      </c>
      <c r="D48" s="15"/>
    </row>
    <row r="49" spans="1:4" ht="15" customHeight="1">
      <c r="A49" s="11" t="s">
        <v>161</v>
      </c>
      <c r="B49" s="5"/>
      <c r="C49" s="6" t="s">
        <v>123</v>
      </c>
      <c r="D49" s="4"/>
    </row>
    <row r="50" spans="1:4" ht="15" customHeight="1">
      <c r="A50" s="11"/>
      <c r="B50" s="5"/>
      <c r="C50" s="5"/>
      <c r="D50" s="5"/>
    </row>
  </sheetData>
  <sheetProtection algorithmName="SHA-512" hashValue="9RqkSNU8DckX78UGMNlrHW/vOfwQHLzjla12fT7dlc4fTjYQbV5Cu4I/u7E7bEBB3+ep+iiwYCrn1M3uBctTxQ==" saltValue="cE5ODRATbxRKGS7nXiXlsQ==" spinCount="100000" sheet="1" objects="1" scenarios="1"/>
  <mergeCells count="4">
    <mergeCell ref="C6:D6"/>
    <mergeCell ref="C9:D9"/>
    <mergeCell ref="C35:D35"/>
    <mergeCell ref="C43:D43"/>
  </mergeCells>
  <dataValidations count="1">
    <dataValidation type="list" allowBlank="1" showInputMessage="1" showErrorMessage="1" sqref="D11 D23">
      <formula1>elenco_laurea</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headerFooter>
    <oddFooter>&amp;C&amp;"Arial,Normale"&amp;8CURSUS STUDIORUM / PAGINA &amp;P DI &amp;N</oddFooter>
  </headerFooter>
  <legacy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pageSetUpPr fitToPage="1"/>
  </sheetPr>
  <dimension ref="A1:D130"/>
  <sheetViews>
    <sheetView topLeftCell="A80" zoomScale="130" zoomScaleNormal="130" zoomScalePageLayoutView="130" workbookViewId="0">
      <selection activeCell="D24" sqref="D24"/>
    </sheetView>
  </sheetViews>
  <sheetFormatPr baseColWidth="10" defaultColWidth="9.1640625" defaultRowHeight="15" customHeight="1" x14ac:dyDescent="0"/>
  <cols>
    <col min="1" max="1" width="6.5" style="13" customWidth="1"/>
    <col min="2" max="2" width="2.83203125" style="7" customWidth="1"/>
    <col min="3" max="3" width="42.83203125" style="7" customWidth="1"/>
    <col min="4" max="4" width="81.5" style="7" customWidth="1"/>
    <col min="5" max="5" width="2.83203125" style="7" customWidth="1"/>
    <col min="6" max="16384" width="9.1640625" style="7"/>
  </cols>
  <sheetData>
    <row r="1" spans="1:4" ht="15" customHeight="1">
      <c r="A1" s="11"/>
      <c r="B1" s="5"/>
      <c r="C1" s="6" t="s">
        <v>0</v>
      </c>
      <c r="D1" s="5" t="str">
        <f>istruzioni_bianco</f>
        <v>Posizionarsi sopra una cella per visualizzare le relative istruzioni di compilazione</v>
      </c>
    </row>
    <row r="2" spans="1:4" ht="15" customHeight="1">
      <c r="A2" s="11"/>
      <c r="B2" s="5"/>
      <c r="C2" s="5"/>
      <c r="D2" s="8" t="str">
        <f>istruzioni_giallo</f>
        <v>La compilazione delle celle evidenziate in giallo è obbligatoria</v>
      </c>
    </row>
    <row r="3" spans="1:4" ht="15" customHeight="1">
      <c r="A3" s="11"/>
      <c r="B3" s="5"/>
      <c r="C3" s="5"/>
      <c r="D3" s="9" t="str">
        <f>istruzioni_verde</f>
        <v>La compilazione delle celle evidenziate in verde è facoltativa, ma consigliata se pertinente</v>
      </c>
    </row>
    <row r="4" spans="1:4" ht="15" customHeight="1">
      <c r="A4" s="11"/>
      <c r="B4" s="5"/>
      <c r="C4" s="5"/>
      <c r="D4" s="10" t="str">
        <f>istruzioni_rosso</f>
        <v>Le celle evideziate in rosso si compilano automaticamente</v>
      </c>
    </row>
    <row r="5" spans="1:4" ht="15" customHeight="1">
      <c r="A5" s="11"/>
      <c r="B5" s="5"/>
      <c r="C5" s="5"/>
      <c r="D5" s="5"/>
    </row>
    <row r="6" spans="1:4" ht="16">
      <c r="A6" s="11"/>
      <c r="B6" s="5"/>
      <c r="C6" s="37" t="s">
        <v>162</v>
      </c>
      <c r="D6" s="37"/>
    </row>
    <row r="7" spans="1:4" ht="15" customHeight="1">
      <c r="A7" s="11" t="s">
        <v>163</v>
      </c>
      <c r="B7" s="5"/>
      <c r="C7" s="6" t="s">
        <v>7</v>
      </c>
      <c r="D7" s="12" t="str">
        <f>candidatura</f>
        <v xml:space="preserve">Alberto Luigi Michele Rolando; </v>
      </c>
    </row>
    <row r="8" spans="1:4" ht="15" customHeight="1">
      <c r="A8" s="11"/>
      <c r="B8" s="5"/>
      <c r="C8" s="5"/>
      <c r="D8" s="5"/>
    </row>
    <row r="9" spans="1:4" ht="18">
      <c r="A9" s="11"/>
      <c r="B9" s="5"/>
      <c r="C9" s="34" t="s">
        <v>164</v>
      </c>
      <c r="D9" s="34"/>
    </row>
    <row r="10" spans="1:4" ht="60" customHeight="1">
      <c r="A10" s="11"/>
      <c r="B10" s="5"/>
      <c r="C10" s="38" t="s">
        <v>165</v>
      </c>
      <c r="D10" s="38"/>
    </row>
    <row r="11" spans="1:4" ht="15" customHeight="1">
      <c r="A11" s="11"/>
      <c r="B11" s="5"/>
      <c r="C11" s="5"/>
      <c r="D11" s="5"/>
    </row>
    <row r="12" spans="1:4" ht="15" customHeight="1">
      <c r="A12" s="11" t="s">
        <v>166</v>
      </c>
      <c r="B12" s="5"/>
      <c r="C12" s="6" t="s">
        <v>167</v>
      </c>
      <c r="D12" s="3" t="s">
        <v>168</v>
      </c>
    </row>
    <row r="13" spans="1:4" ht="15" customHeight="1">
      <c r="A13" s="11" t="s">
        <v>169</v>
      </c>
      <c r="B13" s="5"/>
      <c r="C13" s="6" t="s">
        <v>170</v>
      </c>
      <c r="D13" s="3" t="s">
        <v>171</v>
      </c>
    </row>
    <row r="14" spans="1:4" ht="15" customHeight="1">
      <c r="A14" s="11" t="s">
        <v>172</v>
      </c>
      <c r="B14" s="5"/>
      <c r="C14" s="6" t="s">
        <v>173</v>
      </c>
      <c r="D14" s="3" t="s">
        <v>174</v>
      </c>
    </row>
    <row r="15" spans="1:4" ht="15" customHeight="1">
      <c r="A15" s="11" t="s">
        <v>175</v>
      </c>
      <c r="B15" s="5"/>
      <c r="C15" s="6" t="s">
        <v>176</v>
      </c>
      <c r="D15" s="3" t="s">
        <v>23</v>
      </c>
    </row>
    <row r="16" spans="1:4" ht="15" customHeight="1">
      <c r="A16" s="11" t="s">
        <v>177</v>
      </c>
      <c r="B16" s="5"/>
      <c r="C16" s="6" t="s">
        <v>178</v>
      </c>
      <c r="D16" s="3" t="s">
        <v>26</v>
      </c>
    </row>
    <row r="17" spans="1:4" ht="15" customHeight="1">
      <c r="A17" s="11" t="s">
        <v>179</v>
      </c>
      <c r="B17" s="5"/>
      <c r="C17" s="6" t="s">
        <v>180</v>
      </c>
      <c r="D17" s="3" t="s">
        <v>181</v>
      </c>
    </row>
    <row r="18" spans="1:4" ht="15" customHeight="1">
      <c r="A18" s="11" t="s">
        <v>182</v>
      </c>
      <c r="B18" s="5"/>
      <c r="C18" s="6" t="s">
        <v>183</v>
      </c>
      <c r="D18" s="3" t="s">
        <v>184</v>
      </c>
    </row>
    <row r="19" spans="1:4" ht="15" customHeight="1">
      <c r="A19" s="11" t="s">
        <v>185</v>
      </c>
      <c r="B19" s="5"/>
      <c r="C19" s="6" t="s">
        <v>186</v>
      </c>
      <c r="D19" s="3" t="s">
        <v>187</v>
      </c>
    </row>
    <row r="20" spans="1:4" ht="15" customHeight="1">
      <c r="A20" s="11" t="s">
        <v>188</v>
      </c>
      <c r="B20" s="5"/>
      <c r="C20" s="6" t="s">
        <v>189</v>
      </c>
      <c r="D20" s="3" t="s">
        <v>190</v>
      </c>
    </row>
    <row r="21" spans="1:4" s="28" customFormat="1" ht="75" customHeight="1">
      <c r="A21" s="16" t="s">
        <v>191</v>
      </c>
      <c r="B21" s="17"/>
      <c r="C21" s="18" t="s">
        <v>192</v>
      </c>
      <c r="D21" s="14" t="s">
        <v>193</v>
      </c>
    </row>
    <row r="22" spans="1:4" s="28" customFormat="1" ht="45" customHeight="1">
      <c r="A22" s="16" t="s">
        <v>194</v>
      </c>
      <c r="B22" s="17"/>
      <c r="C22" s="18" t="s">
        <v>195</v>
      </c>
      <c r="D22" s="14" t="s">
        <v>196</v>
      </c>
    </row>
    <row r="24" spans="1:4" ht="15" customHeight="1">
      <c r="A24" s="11" t="s">
        <v>197</v>
      </c>
      <c r="B24" s="5"/>
      <c r="C24" s="6" t="s">
        <v>167</v>
      </c>
      <c r="D24" s="32">
        <v>41548</v>
      </c>
    </row>
    <row r="25" spans="1:4" ht="15" customHeight="1">
      <c r="A25" s="11" t="s">
        <v>198</v>
      </c>
      <c r="B25" s="5"/>
      <c r="C25" s="6" t="s">
        <v>170</v>
      </c>
      <c r="D25" s="30" t="s">
        <v>199</v>
      </c>
    </row>
    <row r="26" spans="1:4" ht="15" customHeight="1">
      <c r="A26" s="11" t="s">
        <v>200</v>
      </c>
      <c r="B26" s="5"/>
      <c r="C26" s="6" t="s">
        <v>201</v>
      </c>
      <c r="D26" s="4" t="s">
        <v>202</v>
      </c>
    </row>
    <row r="27" spans="1:4" ht="15" customHeight="1">
      <c r="A27" s="11" t="s">
        <v>203</v>
      </c>
      <c r="B27" s="5"/>
      <c r="C27" s="6" t="s">
        <v>176</v>
      </c>
      <c r="D27" s="4" t="s">
        <v>23</v>
      </c>
    </row>
    <row r="28" spans="1:4" ht="15" customHeight="1">
      <c r="A28" s="11" t="s">
        <v>204</v>
      </c>
      <c r="B28" s="5"/>
      <c r="C28" s="6" t="s">
        <v>178</v>
      </c>
      <c r="D28" s="4" t="s">
        <v>26</v>
      </c>
    </row>
    <row r="29" spans="1:4" ht="15" customHeight="1">
      <c r="A29" s="11" t="s">
        <v>205</v>
      </c>
      <c r="B29" s="5"/>
      <c r="C29" s="6" t="s">
        <v>180</v>
      </c>
      <c r="D29" s="4" t="s">
        <v>181</v>
      </c>
    </row>
    <row r="30" spans="1:4" ht="15" customHeight="1">
      <c r="A30" s="11" t="s">
        <v>206</v>
      </c>
      <c r="B30" s="5"/>
      <c r="C30" s="6" t="s">
        <v>183</v>
      </c>
      <c r="D30" s="4" t="s">
        <v>207</v>
      </c>
    </row>
    <row r="31" spans="1:4" ht="15" customHeight="1">
      <c r="A31" s="11" t="s">
        <v>208</v>
      </c>
      <c r="B31" s="5"/>
      <c r="C31" s="6" t="s">
        <v>186</v>
      </c>
      <c r="D31" s="4" t="s">
        <v>187</v>
      </c>
    </row>
    <row r="32" spans="1:4" ht="15" customHeight="1">
      <c r="A32" s="11" t="s">
        <v>209</v>
      </c>
      <c r="B32" s="5"/>
      <c r="C32" s="6" t="s">
        <v>189</v>
      </c>
      <c r="D32" s="4" t="s">
        <v>82</v>
      </c>
    </row>
    <row r="33" spans="1:4" s="28" customFormat="1" ht="75" customHeight="1">
      <c r="A33" s="16" t="s">
        <v>210</v>
      </c>
      <c r="B33" s="17"/>
      <c r="C33" s="18" t="s">
        <v>192</v>
      </c>
      <c r="D33" s="15" t="s">
        <v>211</v>
      </c>
    </row>
    <row r="34" spans="1:4" s="28" customFormat="1" ht="45" customHeight="1">
      <c r="A34" s="16" t="s">
        <v>212</v>
      </c>
      <c r="B34" s="17"/>
      <c r="C34" s="18" t="s">
        <v>195</v>
      </c>
      <c r="D34" s="15" t="s">
        <v>213</v>
      </c>
    </row>
    <row r="36" spans="1:4" ht="15" customHeight="1">
      <c r="A36" s="11" t="s">
        <v>214</v>
      </c>
      <c r="B36" s="5"/>
      <c r="C36" s="6" t="s">
        <v>167</v>
      </c>
      <c r="D36" s="33">
        <v>41548</v>
      </c>
    </row>
    <row r="37" spans="1:4" ht="15" customHeight="1">
      <c r="A37" s="11" t="s">
        <v>215</v>
      </c>
      <c r="B37" s="5"/>
      <c r="C37" s="6" t="s">
        <v>170</v>
      </c>
      <c r="D37" s="30">
        <v>42521</v>
      </c>
    </row>
    <row r="38" spans="1:4" ht="15" customHeight="1">
      <c r="A38" s="11" t="s">
        <v>216</v>
      </c>
      <c r="B38" s="5"/>
      <c r="C38" s="6" t="s">
        <v>217</v>
      </c>
      <c r="D38" s="4" t="s">
        <v>202</v>
      </c>
    </row>
    <row r="39" spans="1:4" ht="15" customHeight="1">
      <c r="A39" s="11" t="s">
        <v>218</v>
      </c>
      <c r="B39" s="5"/>
      <c r="C39" s="6" t="s">
        <v>176</v>
      </c>
      <c r="D39" s="4" t="s">
        <v>23</v>
      </c>
    </row>
    <row r="40" spans="1:4" ht="15" customHeight="1">
      <c r="A40" s="11" t="s">
        <v>219</v>
      </c>
      <c r="B40" s="5"/>
      <c r="C40" s="6" t="s">
        <v>178</v>
      </c>
      <c r="D40" s="4" t="s">
        <v>26</v>
      </c>
    </row>
    <row r="41" spans="1:4" ht="15" customHeight="1">
      <c r="A41" s="11" t="s">
        <v>220</v>
      </c>
      <c r="B41" s="5"/>
      <c r="C41" s="6" t="s">
        <v>180</v>
      </c>
      <c r="D41" s="4" t="s">
        <v>181</v>
      </c>
    </row>
    <row r="42" spans="1:4" ht="15" customHeight="1">
      <c r="A42" s="11" t="s">
        <v>221</v>
      </c>
      <c r="B42" s="5"/>
      <c r="C42" s="6" t="s">
        <v>183</v>
      </c>
      <c r="D42" s="4" t="s">
        <v>207</v>
      </c>
    </row>
    <row r="43" spans="1:4" ht="15" customHeight="1">
      <c r="A43" s="11" t="s">
        <v>222</v>
      </c>
      <c r="B43" s="5"/>
      <c r="C43" s="6" t="s">
        <v>186</v>
      </c>
      <c r="D43" s="4" t="s">
        <v>187</v>
      </c>
    </row>
    <row r="44" spans="1:4" ht="15" customHeight="1">
      <c r="A44" s="11" t="s">
        <v>223</v>
      </c>
      <c r="B44" s="5"/>
      <c r="C44" s="6" t="s">
        <v>189</v>
      </c>
      <c r="D44" s="4" t="s">
        <v>82</v>
      </c>
    </row>
    <row r="45" spans="1:4" s="28" customFormat="1" ht="75" customHeight="1">
      <c r="A45" s="16" t="s">
        <v>224</v>
      </c>
      <c r="B45" s="17"/>
      <c r="C45" s="18" t="s">
        <v>192</v>
      </c>
      <c r="D45" s="15" t="s">
        <v>225</v>
      </c>
    </row>
    <row r="46" spans="1:4" s="28" customFormat="1" ht="45" customHeight="1">
      <c r="A46" s="16" t="s">
        <v>226</v>
      </c>
      <c r="B46" s="17"/>
      <c r="C46" s="18" t="s">
        <v>195</v>
      </c>
      <c r="D46" s="15" t="s">
        <v>227</v>
      </c>
    </row>
    <row r="48" spans="1:4" ht="15" customHeight="1">
      <c r="A48" s="11" t="s">
        <v>228</v>
      </c>
      <c r="B48" s="5"/>
      <c r="C48" s="6" t="s">
        <v>167</v>
      </c>
      <c r="D48" s="4" t="s">
        <v>229</v>
      </c>
    </row>
    <row r="49" spans="1:4" ht="15" customHeight="1">
      <c r="A49" s="11" t="s">
        <v>230</v>
      </c>
      <c r="B49" s="5"/>
      <c r="C49" s="6" t="s">
        <v>170</v>
      </c>
      <c r="D49" s="4" t="s">
        <v>231</v>
      </c>
    </row>
    <row r="50" spans="1:4" ht="15" customHeight="1">
      <c r="A50" s="11" t="s">
        <v>232</v>
      </c>
      <c r="B50" s="5"/>
      <c r="C50" s="6" t="s">
        <v>233</v>
      </c>
      <c r="D50" s="4" t="s">
        <v>234</v>
      </c>
    </row>
    <row r="51" spans="1:4" ht="15" customHeight="1">
      <c r="A51" s="11" t="s">
        <v>235</v>
      </c>
      <c r="B51" s="5"/>
      <c r="C51" s="6" t="s">
        <v>176</v>
      </c>
      <c r="D51" s="4" t="s">
        <v>23</v>
      </c>
    </row>
    <row r="52" spans="1:4" ht="15" customHeight="1">
      <c r="A52" s="11" t="s">
        <v>236</v>
      </c>
      <c r="B52" s="5"/>
      <c r="C52" s="6" t="s">
        <v>178</v>
      </c>
      <c r="D52" s="4" t="s">
        <v>26</v>
      </c>
    </row>
    <row r="53" spans="1:4" ht="15" customHeight="1">
      <c r="A53" s="11" t="s">
        <v>237</v>
      </c>
      <c r="B53" s="5"/>
      <c r="C53" s="6" t="s">
        <v>180</v>
      </c>
      <c r="D53" s="4" t="s">
        <v>238</v>
      </c>
    </row>
    <row r="54" spans="1:4" ht="15" customHeight="1">
      <c r="A54" s="11" t="s">
        <v>239</v>
      </c>
      <c r="B54" s="5"/>
      <c r="C54" s="6" t="s">
        <v>183</v>
      </c>
      <c r="D54" s="4" t="s">
        <v>240</v>
      </c>
    </row>
    <row r="55" spans="1:4" ht="15" customHeight="1">
      <c r="A55" s="11" t="s">
        <v>241</v>
      </c>
      <c r="B55" s="5"/>
      <c r="C55" s="6" t="s">
        <v>186</v>
      </c>
      <c r="D55" s="4" t="s">
        <v>242</v>
      </c>
    </row>
    <row r="56" spans="1:4" ht="15" customHeight="1">
      <c r="A56" s="11" t="s">
        <v>243</v>
      </c>
      <c r="B56" s="5"/>
      <c r="C56" s="6" t="s">
        <v>189</v>
      </c>
      <c r="D56" s="4" t="s">
        <v>82</v>
      </c>
    </row>
    <row r="57" spans="1:4" s="28" customFormat="1" ht="75" customHeight="1">
      <c r="A57" s="16" t="s">
        <v>244</v>
      </c>
      <c r="B57" s="17"/>
      <c r="C57" s="18" t="s">
        <v>192</v>
      </c>
      <c r="D57" s="15" t="s">
        <v>245</v>
      </c>
    </row>
    <row r="58" spans="1:4" s="28" customFormat="1" ht="45" customHeight="1">
      <c r="A58" s="16" t="s">
        <v>246</v>
      </c>
      <c r="B58" s="17"/>
      <c r="C58" s="18" t="s">
        <v>195</v>
      </c>
      <c r="D58" s="15" t="s">
        <v>247</v>
      </c>
    </row>
    <row r="60" spans="1:4" ht="15" customHeight="1">
      <c r="A60" s="11" t="s">
        <v>248</v>
      </c>
      <c r="B60" s="5"/>
      <c r="C60" s="6" t="s">
        <v>167</v>
      </c>
      <c r="D60" s="31" t="s">
        <v>249</v>
      </c>
    </row>
    <row r="61" spans="1:4" ht="15" customHeight="1">
      <c r="A61" s="11" t="s">
        <v>250</v>
      </c>
      <c r="B61" s="5"/>
      <c r="C61" s="6" t="s">
        <v>170</v>
      </c>
      <c r="D61" s="31" t="s">
        <v>249</v>
      </c>
    </row>
    <row r="62" spans="1:4" ht="15" customHeight="1">
      <c r="A62" s="11" t="s">
        <v>251</v>
      </c>
      <c r="B62" s="5"/>
      <c r="C62" s="6" t="s">
        <v>252</v>
      </c>
      <c r="D62" s="4"/>
    </row>
    <row r="63" spans="1:4" ht="15" customHeight="1">
      <c r="A63" s="11" t="s">
        <v>253</v>
      </c>
      <c r="B63" s="5"/>
      <c r="C63" s="6" t="s">
        <v>176</v>
      </c>
      <c r="D63" s="4"/>
    </row>
    <row r="64" spans="1:4" ht="15" customHeight="1">
      <c r="A64" s="11" t="s">
        <v>254</v>
      </c>
      <c r="B64" s="5"/>
      <c r="C64" s="6" t="s">
        <v>178</v>
      </c>
      <c r="D64" s="4"/>
    </row>
    <row r="65" spans="1:4" ht="15" customHeight="1">
      <c r="A65" s="11" t="s">
        <v>255</v>
      </c>
      <c r="B65" s="5"/>
      <c r="C65" s="6" t="s">
        <v>180</v>
      </c>
      <c r="D65" s="4"/>
    </row>
    <row r="66" spans="1:4" ht="15" customHeight="1">
      <c r="A66" s="11" t="s">
        <v>256</v>
      </c>
      <c r="B66" s="5"/>
      <c r="C66" s="6" t="s">
        <v>183</v>
      </c>
      <c r="D66" s="4"/>
    </row>
    <row r="67" spans="1:4" ht="15" customHeight="1">
      <c r="A67" s="11" t="s">
        <v>257</v>
      </c>
      <c r="B67" s="5"/>
      <c r="C67" s="6" t="s">
        <v>186</v>
      </c>
      <c r="D67" s="4"/>
    </row>
    <row r="68" spans="1:4" ht="15" customHeight="1">
      <c r="A68" s="11" t="s">
        <v>258</v>
      </c>
      <c r="B68" s="5"/>
      <c r="C68" s="6" t="s">
        <v>189</v>
      </c>
      <c r="D68" s="4"/>
    </row>
    <row r="69" spans="1:4" s="28" customFormat="1" ht="75" customHeight="1">
      <c r="A69" s="16" t="s">
        <v>259</v>
      </c>
      <c r="B69" s="17"/>
      <c r="C69" s="18" t="s">
        <v>192</v>
      </c>
      <c r="D69" s="15"/>
    </row>
    <row r="70" spans="1:4" s="28" customFormat="1" ht="45" customHeight="1">
      <c r="A70" s="16" t="s">
        <v>260</v>
      </c>
      <c r="B70" s="17"/>
      <c r="C70" s="18" t="s">
        <v>195</v>
      </c>
      <c r="D70" s="15"/>
    </row>
    <row r="72" spans="1:4" ht="15" customHeight="1">
      <c r="A72" s="11" t="s">
        <v>261</v>
      </c>
      <c r="B72" s="5"/>
      <c r="C72" s="6" t="s">
        <v>167</v>
      </c>
      <c r="D72" s="31" t="s">
        <v>249</v>
      </c>
    </row>
    <row r="73" spans="1:4" ht="15" customHeight="1">
      <c r="A73" s="11" t="s">
        <v>262</v>
      </c>
      <c r="B73" s="5"/>
      <c r="C73" s="6" t="s">
        <v>170</v>
      </c>
      <c r="D73" s="31" t="s">
        <v>249</v>
      </c>
    </row>
    <row r="74" spans="1:4" ht="15" customHeight="1">
      <c r="A74" s="11" t="s">
        <v>263</v>
      </c>
      <c r="B74" s="5"/>
      <c r="C74" s="6" t="s">
        <v>264</v>
      </c>
      <c r="D74" s="4"/>
    </row>
    <row r="75" spans="1:4" ht="15" customHeight="1">
      <c r="A75" s="11" t="s">
        <v>265</v>
      </c>
      <c r="B75" s="5"/>
      <c r="C75" s="6" t="s">
        <v>176</v>
      </c>
      <c r="D75" s="4"/>
    </row>
    <row r="76" spans="1:4" ht="15" customHeight="1">
      <c r="A76" s="11" t="s">
        <v>266</v>
      </c>
      <c r="B76" s="5"/>
      <c r="C76" s="6" t="s">
        <v>178</v>
      </c>
      <c r="D76" s="4"/>
    </row>
    <row r="77" spans="1:4" ht="15" customHeight="1">
      <c r="A77" s="11" t="s">
        <v>267</v>
      </c>
      <c r="B77" s="5"/>
      <c r="C77" s="6" t="s">
        <v>180</v>
      </c>
      <c r="D77" s="4"/>
    </row>
    <row r="78" spans="1:4" ht="15" customHeight="1">
      <c r="A78" s="11" t="s">
        <v>268</v>
      </c>
      <c r="B78" s="5"/>
      <c r="C78" s="6" t="s">
        <v>183</v>
      </c>
      <c r="D78" s="4"/>
    </row>
    <row r="79" spans="1:4" ht="15" customHeight="1">
      <c r="A79" s="11" t="s">
        <v>269</v>
      </c>
      <c r="B79" s="5"/>
      <c r="C79" s="6" t="s">
        <v>186</v>
      </c>
      <c r="D79" s="4"/>
    </row>
    <row r="80" spans="1:4" ht="15" customHeight="1">
      <c r="A80" s="11" t="s">
        <v>270</v>
      </c>
      <c r="B80" s="5"/>
      <c r="C80" s="6" t="s">
        <v>189</v>
      </c>
      <c r="D80" s="4"/>
    </row>
    <row r="81" spans="1:4" s="28" customFormat="1" ht="75" customHeight="1">
      <c r="A81" s="16" t="s">
        <v>271</v>
      </c>
      <c r="B81" s="17"/>
      <c r="C81" s="18" t="s">
        <v>192</v>
      </c>
      <c r="D81" s="15"/>
    </row>
    <row r="82" spans="1:4" s="28" customFormat="1" ht="45" customHeight="1">
      <c r="A82" s="16" t="s">
        <v>272</v>
      </c>
      <c r="B82" s="17"/>
      <c r="C82" s="18" t="s">
        <v>195</v>
      </c>
      <c r="D82" s="15"/>
    </row>
    <row r="84" spans="1:4" ht="15" customHeight="1">
      <c r="A84" s="11" t="s">
        <v>273</v>
      </c>
      <c r="B84" s="5"/>
      <c r="C84" s="6" t="s">
        <v>167</v>
      </c>
      <c r="D84" s="31" t="s">
        <v>249</v>
      </c>
    </row>
    <row r="85" spans="1:4" ht="15" customHeight="1">
      <c r="A85" s="11" t="s">
        <v>274</v>
      </c>
      <c r="B85" s="5"/>
      <c r="C85" s="6" t="s">
        <v>170</v>
      </c>
      <c r="D85" s="31" t="s">
        <v>249</v>
      </c>
    </row>
    <row r="86" spans="1:4" ht="15" customHeight="1">
      <c r="A86" s="11" t="s">
        <v>275</v>
      </c>
      <c r="B86" s="5"/>
      <c r="C86" s="6" t="s">
        <v>276</v>
      </c>
      <c r="D86" s="4"/>
    </row>
    <row r="87" spans="1:4" ht="15" customHeight="1">
      <c r="A87" s="11" t="s">
        <v>277</v>
      </c>
      <c r="B87" s="5"/>
      <c r="C87" s="6" t="s">
        <v>176</v>
      </c>
      <c r="D87" s="4"/>
    </row>
    <row r="88" spans="1:4" ht="15" customHeight="1">
      <c r="A88" s="11" t="s">
        <v>278</v>
      </c>
      <c r="B88" s="5"/>
      <c r="C88" s="6" t="s">
        <v>178</v>
      </c>
      <c r="D88" s="4"/>
    </row>
    <row r="89" spans="1:4" ht="15" customHeight="1">
      <c r="A89" s="11" t="s">
        <v>279</v>
      </c>
      <c r="B89" s="5"/>
      <c r="C89" s="6" t="s">
        <v>180</v>
      </c>
      <c r="D89" s="4"/>
    </row>
    <row r="90" spans="1:4" ht="15" customHeight="1">
      <c r="A90" s="11" t="s">
        <v>280</v>
      </c>
      <c r="B90" s="5"/>
      <c r="C90" s="6" t="s">
        <v>183</v>
      </c>
      <c r="D90" s="4"/>
    </row>
    <row r="91" spans="1:4" ht="15" customHeight="1">
      <c r="A91" s="11" t="s">
        <v>281</v>
      </c>
      <c r="B91" s="5"/>
      <c r="C91" s="6" t="s">
        <v>186</v>
      </c>
      <c r="D91" s="4"/>
    </row>
    <row r="92" spans="1:4" ht="15" customHeight="1">
      <c r="A92" s="11" t="s">
        <v>282</v>
      </c>
      <c r="B92" s="5"/>
      <c r="C92" s="6" t="s">
        <v>189</v>
      </c>
      <c r="D92" s="4"/>
    </row>
    <row r="93" spans="1:4" s="28" customFormat="1" ht="75" customHeight="1">
      <c r="A93" s="16" t="s">
        <v>283</v>
      </c>
      <c r="B93" s="17"/>
      <c r="C93" s="18" t="s">
        <v>192</v>
      </c>
      <c r="D93" s="15"/>
    </row>
    <row r="94" spans="1:4" s="28" customFormat="1" ht="45" customHeight="1">
      <c r="A94" s="16" t="s">
        <v>284</v>
      </c>
      <c r="B94" s="17"/>
      <c r="C94" s="18" t="s">
        <v>195</v>
      </c>
      <c r="D94" s="15"/>
    </row>
    <row r="96" spans="1:4" ht="15" customHeight="1">
      <c r="A96" s="11" t="s">
        <v>285</v>
      </c>
      <c r="B96" s="5"/>
      <c r="C96" s="6" t="s">
        <v>167</v>
      </c>
      <c r="D96" s="31" t="s">
        <v>249</v>
      </c>
    </row>
    <row r="97" spans="1:4" ht="15" customHeight="1">
      <c r="A97" s="11" t="s">
        <v>286</v>
      </c>
      <c r="B97" s="5"/>
      <c r="C97" s="6" t="s">
        <v>170</v>
      </c>
      <c r="D97" s="31" t="s">
        <v>249</v>
      </c>
    </row>
    <row r="98" spans="1:4" ht="15" customHeight="1">
      <c r="A98" s="11" t="s">
        <v>287</v>
      </c>
      <c r="B98" s="5"/>
      <c r="C98" s="6" t="s">
        <v>288</v>
      </c>
      <c r="D98" s="4"/>
    </row>
    <row r="99" spans="1:4" ht="15" customHeight="1">
      <c r="A99" s="11" t="s">
        <v>289</v>
      </c>
      <c r="B99" s="5"/>
      <c r="C99" s="6" t="s">
        <v>176</v>
      </c>
      <c r="D99" s="4"/>
    </row>
    <row r="100" spans="1:4" ht="15" customHeight="1">
      <c r="A100" s="11" t="s">
        <v>290</v>
      </c>
      <c r="B100" s="5"/>
      <c r="C100" s="6" t="s">
        <v>178</v>
      </c>
      <c r="D100" s="4"/>
    </row>
    <row r="101" spans="1:4" ht="15" customHeight="1">
      <c r="A101" s="11" t="s">
        <v>291</v>
      </c>
      <c r="B101" s="5"/>
      <c r="C101" s="6" t="s">
        <v>180</v>
      </c>
      <c r="D101" s="4"/>
    </row>
    <row r="102" spans="1:4" ht="15" customHeight="1">
      <c r="A102" s="11" t="s">
        <v>292</v>
      </c>
      <c r="B102" s="5"/>
      <c r="C102" s="6" t="s">
        <v>183</v>
      </c>
      <c r="D102" s="4"/>
    </row>
    <row r="103" spans="1:4" ht="15" customHeight="1">
      <c r="A103" s="11" t="s">
        <v>293</v>
      </c>
      <c r="B103" s="5"/>
      <c r="C103" s="6" t="s">
        <v>186</v>
      </c>
      <c r="D103" s="4"/>
    </row>
    <row r="104" spans="1:4" ht="15" customHeight="1">
      <c r="A104" s="11" t="s">
        <v>294</v>
      </c>
      <c r="B104" s="5"/>
      <c r="C104" s="6" t="s">
        <v>189</v>
      </c>
      <c r="D104" s="4"/>
    </row>
    <row r="105" spans="1:4" s="28" customFormat="1" ht="75" customHeight="1">
      <c r="A105" s="16" t="s">
        <v>295</v>
      </c>
      <c r="B105" s="17"/>
      <c r="C105" s="18" t="s">
        <v>192</v>
      </c>
      <c r="D105" s="15"/>
    </row>
    <row r="106" spans="1:4" s="28" customFormat="1" ht="45" customHeight="1">
      <c r="A106" s="16" t="s">
        <v>296</v>
      </c>
      <c r="B106" s="17"/>
      <c r="C106" s="18" t="s">
        <v>195</v>
      </c>
      <c r="D106" s="15"/>
    </row>
    <row r="108" spans="1:4" ht="15" customHeight="1">
      <c r="A108" s="11" t="s">
        <v>297</v>
      </c>
      <c r="B108" s="5"/>
      <c r="C108" s="6" t="s">
        <v>167</v>
      </c>
      <c r="D108" s="31" t="s">
        <v>249</v>
      </c>
    </row>
    <row r="109" spans="1:4" ht="15" customHeight="1">
      <c r="A109" s="11" t="s">
        <v>298</v>
      </c>
      <c r="B109" s="5"/>
      <c r="C109" s="6" t="s">
        <v>170</v>
      </c>
      <c r="D109" s="31" t="s">
        <v>249</v>
      </c>
    </row>
    <row r="110" spans="1:4" ht="15" customHeight="1">
      <c r="A110" s="11" t="s">
        <v>299</v>
      </c>
      <c r="B110" s="5"/>
      <c r="C110" s="6" t="s">
        <v>300</v>
      </c>
      <c r="D110" s="4"/>
    </row>
    <row r="111" spans="1:4" ht="15" customHeight="1">
      <c r="A111" s="11" t="s">
        <v>301</v>
      </c>
      <c r="B111" s="5"/>
      <c r="C111" s="6" t="s">
        <v>176</v>
      </c>
      <c r="D111" s="4"/>
    </row>
    <row r="112" spans="1:4" ht="15" customHeight="1">
      <c r="A112" s="11" t="s">
        <v>302</v>
      </c>
      <c r="B112" s="5"/>
      <c r="C112" s="6" t="s">
        <v>178</v>
      </c>
      <c r="D112" s="4"/>
    </row>
    <row r="113" spans="1:4" ht="15" customHeight="1">
      <c r="A113" s="11" t="s">
        <v>303</v>
      </c>
      <c r="B113" s="5"/>
      <c r="C113" s="6" t="s">
        <v>180</v>
      </c>
      <c r="D113" s="4"/>
    </row>
    <row r="114" spans="1:4" ht="15" customHeight="1">
      <c r="A114" s="11" t="s">
        <v>304</v>
      </c>
      <c r="B114" s="5"/>
      <c r="C114" s="6" t="s">
        <v>183</v>
      </c>
      <c r="D114" s="4"/>
    </row>
    <row r="115" spans="1:4" ht="15" customHeight="1">
      <c r="A115" s="11" t="s">
        <v>305</v>
      </c>
      <c r="B115" s="5"/>
      <c r="C115" s="6" t="s">
        <v>186</v>
      </c>
      <c r="D115" s="4"/>
    </row>
    <row r="116" spans="1:4" ht="15" customHeight="1">
      <c r="A116" s="11" t="s">
        <v>306</v>
      </c>
      <c r="B116" s="5"/>
      <c r="C116" s="6" t="s">
        <v>189</v>
      </c>
      <c r="D116" s="4"/>
    </row>
    <row r="117" spans="1:4" s="28" customFormat="1" ht="75" customHeight="1">
      <c r="A117" s="16" t="s">
        <v>307</v>
      </c>
      <c r="B117" s="17"/>
      <c r="C117" s="18" t="s">
        <v>192</v>
      </c>
      <c r="D117" s="15"/>
    </row>
    <row r="118" spans="1:4" s="28" customFormat="1" ht="45" customHeight="1">
      <c r="A118" s="16" t="s">
        <v>308</v>
      </c>
      <c r="B118" s="17"/>
      <c r="C118" s="18" t="s">
        <v>195</v>
      </c>
      <c r="D118" s="15"/>
    </row>
    <row r="120" spans="1:4" ht="15" customHeight="1">
      <c r="A120" s="11" t="s">
        <v>309</v>
      </c>
      <c r="B120" s="5"/>
      <c r="C120" s="6" t="s">
        <v>167</v>
      </c>
      <c r="D120" s="31" t="s">
        <v>249</v>
      </c>
    </row>
    <row r="121" spans="1:4" ht="15" customHeight="1">
      <c r="A121" s="11" t="s">
        <v>310</v>
      </c>
      <c r="B121" s="5"/>
      <c r="C121" s="6" t="s">
        <v>170</v>
      </c>
      <c r="D121" s="31" t="s">
        <v>249</v>
      </c>
    </row>
    <row r="122" spans="1:4" ht="15" customHeight="1">
      <c r="A122" s="11" t="s">
        <v>311</v>
      </c>
      <c r="B122" s="5"/>
      <c r="C122" s="6" t="s">
        <v>312</v>
      </c>
      <c r="D122" s="4"/>
    </row>
    <row r="123" spans="1:4" ht="15" customHeight="1">
      <c r="A123" s="11" t="s">
        <v>313</v>
      </c>
      <c r="B123" s="5"/>
      <c r="C123" s="6" t="s">
        <v>176</v>
      </c>
      <c r="D123" s="4"/>
    </row>
    <row r="124" spans="1:4" ht="15" customHeight="1">
      <c r="A124" s="11" t="s">
        <v>314</v>
      </c>
      <c r="B124" s="5"/>
      <c r="C124" s="6" t="s">
        <v>178</v>
      </c>
      <c r="D124" s="4"/>
    </row>
    <row r="125" spans="1:4" ht="15" customHeight="1">
      <c r="A125" s="11" t="s">
        <v>315</v>
      </c>
      <c r="B125" s="5"/>
      <c r="C125" s="6" t="s">
        <v>180</v>
      </c>
      <c r="D125" s="4"/>
    </row>
    <row r="126" spans="1:4" ht="15" customHeight="1">
      <c r="A126" s="11" t="s">
        <v>316</v>
      </c>
      <c r="B126" s="5"/>
      <c r="C126" s="6" t="s">
        <v>183</v>
      </c>
      <c r="D126" s="4"/>
    </row>
    <row r="127" spans="1:4" ht="15" customHeight="1">
      <c r="A127" s="11" t="s">
        <v>317</v>
      </c>
      <c r="B127" s="5"/>
      <c r="C127" s="6" t="s">
        <v>186</v>
      </c>
      <c r="D127" s="4"/>
    </row>
    <row r="128" spans="1:4" ht="15" customHeight="1">
      <c r="A128" s="11" t="s">
        <v>318</v>
      </c>
      <c r="B128" s="5"/>
      <c r="C128" s="6" t="s">
        <v>189</v>
      </c>
      <c r="D128" s="4"/>
    </row>
    <row r="129" spans="1:4" s="28" customFormat="1" ht="75" customHeight="1">
      <c r="A129" s="16" t="s">
        <v>319</v>
      </c>
      <c r="B129" s="17"/>
      <c r="C129" s="18" t="s">
        <v>192</v>
      </c>
      <c r="D129" s="15"/>
    </row>
    <row r="130" spans="1:4" s="28" customFormat="1" ht="45" customHeight="1">
      <c r="A130" s="16" t="s">
        <v>320</v>
      </c>
      <c r="B130" s="17"/>
      <c r="C130" s="18" t="s">
        <v>195</v>
      </c>
      <c r="D130" s="15"/>
    </row>
  </sheetData>
  <sheetProtection algorithmName="SHA-512" hashValue="ZsNELiuoq8ZryU5grkOfRtiePBlmlcSn/i9l4G/7v8AVHzAp1qgTm5/h9N51bRJekQYPfPconQMvmSx1hWNTIA==" saltValue="T6gq7QiyDbLAOW3WMT8/ww==" spinCount="100000" sheet="1" objects="1" scenarios="1"/>
  <mergeCells count="3">
    <mergeCell ref="C9:D9"/>
    <mergeCell ref="C10:D10"/>
    <mergeCell ref="C6:D6"/>
  </mergeCells>
  <dataValidations count="3">
    <dataValidation type="list" allowBlank="1" showInputMessage="1" showErrorMessage="1" sqref="D17 D101 D77 D65 D53 D41 D29 D113 D89 D125">
      <formula1>elenco_dim_tipo</formula1>
    </dataValidation>
    <dataValidation type="list" allowBlank="1" showInputMessage="1" showErrorMessage="1" sqref="D115 D103 D19 D31 D43 D55 D67 D79 D91 D127">
      <formula1>elenco_ambito_attivita</formula1>
    </dataValidation>
    <dataValidation type="list" allowBlank="1" showInputMessage="1" showErrorMessage="1" sqref="D20 D32 D44 D56 D68 D80 D92 D104 D116 D128">
      <formula1>elenco_riferimento</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headerFooter>
    <oddFooter>&amp;C&amp;"Arial,Normale"&amp;8ESPERIENZE PROFESSIONALI / PAGINA &amp;P DI &amp;N</oddFooter>
  </headerFooter>
  <rowBreaks count="3" manualBreakCount="3">
    <brk id="35" min="2" max="3" man="1"/>
    <brk id="71" min="2" max="3" man="1"/>
    <brk id="107" min="2" max="3" man="1"/>
  </rowBreaks>
  <legacy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pageSetUpPr fitToPage="1"/>
  </sheetPr>
  <dimension ref="A1:D37"/>
  <sheetViews>
    <sheetView topLeftCell="B22" workbookViewId="0">
      <selection activeCell="D19" sqref="D19"/>
    </sheetView>
  </sheetViews>
  <sheetFormatPr baseColWidth="10" defaultColWidth="9.1640625" defaultRowHeight="15" customHeight="1" x14ac:dyDescent="0"/>
  <cols>
    <col min="1" max="1" width="6.5" style="13" customWidth="1"/>
    <col min="2" max="2" width="2.83203125" style="7" customWidth="1"/>
    <col min="3" max="3" width="42.83203125" style="7" customWidth="1"/>
    <col min="4" max="4" width="81.5" style="7" customWidth="1"/>
    <col min="5" max="5" width="2.83203125" style="7" customWidth="1"/>
    <col min="6" max="16384" width="9.1640625" style="7"/>
  </cols>
  <sheetData>
    <row r="1" spans="1:4" ht="15" customHeight="1">
      <c r="A1" s="11"/>
      <c r="B1" s="5"/>
      <c r="C1" s="6" t="s">
        <v>0</v>
      </c>
      <c r="D1" s="5" t="str">
        <f>istruzioni_bianco</f>
        <v>Posizionarsi sopra una cella per visualizzare le relative istruzioni di compilazione</v>
      </c>
    </row>
    <row r="2" spans="1:4" ht="15" customHeight="1">
      <c r="A2" s="11"/>
      <c r="B2" s="5"/>
      <c r="C2" s="5"/>
      <c r="D2" s="8" t="str">
        <f>istruzioni_giallo</f>
        <v>La compilazione delle celle evidenziate in giallo è obbligatoria</v>
      </c>
    </row>
    <row r="3" spans="1:4" ht="15" customHeight="1">
      <c r="A3" s="11"/>
      <c r="B3" s="5"/>
      <c r="C3" s="5"/>
      <c r="D3" s="9" t="str">
        <f>istruzioni_verde</f>
        <v>La compilazione delle celle evidenziate in verde è facoltativa, ma consigliata se pertinente</v>
      </c>
    </row>
    <row r="4" spans="1:4" ht="15" customHeight="1">
      <c r="A4" s="11"/>
      <c r="B4" s="5"/>
      <c r="C4" s="5"/>
      <c r="D4" s="10" t="str">
        <f>istruzioni_rosso</f>
        <v>Le celle evideziate in rosso si compilano automaticamente</v>
      </c>
    </row>
    <row r="5" spans="1:4" ht="15" customHeight="1">
      <c r="A5" s="11"/>
      <c r="B5" s="5"/>
      <c r="C5" s="5"/>
      <c r="D5" s="5"/>
    </row>
    <row r="6" spans="1:4" ht="16">
      <c r="A6" s="11"/>
      <c r="B6" s="5"/>
      <c r="C6" s="37" t="s">
        <v>321</v>
      </c>
      <c r="D6" s="37"/>
    </row>
    <row r="7" spans="1:4" ht="15" customHeight="1">
      <c r="A7" s="11" t="s">
        <v>322</v>
      </c>
      <c r="B7" s="5"/>
      <c r="C7" s="6" t="s">
        <v>7</v>
      </c>
      <c r="D7" s="12" t="str">
        <f>candidatura</f>
        <v xml:space="preserve">Alberto Luigi Michele Rolando; </v>
      </c>
    </row>
    <row r="8" spans="1:4" ht="15" customHeight="1">
      <c r="A8" s="11"/>
      <c r="B8" s="5"/>
      <c r="C8" s="5"/>
      <c r="D8" s="5"/>
    </row>
    <row r="9" spans="1:4" ht="18">
      <c r="A9" s="11"/>
      <c r="B9" s="5"/>
      <c r="C9" s="34" t="s">
        <v>323</v>
      </c>
      <c r="D9" s="34"/>
    </row>
    <row r="10" spans="1:4" ht="30" customHeight="1">
      <c r="A10" s="11"/>
      <c r="B10" s="5"/>
      <c r="C10" s="38" t="s">
        <v>324</v>
      </c>
      <c r="D10" s="38"/>
    </row>
    <row r="11" spans="1:4" ht="15" customHeight="1">
      <c r="A11" s="11"/>
      <c r="B11" s="5"/>
      <c r="C11" s="5"/>
      <c r="D11" s="5"/>
    </row>
    <row r="12" spans="1:4" ht="15" customHeight="1">
      <c r="A12" s="11" t="s">
        <v>325</v>
      </c>
      <c r="B12" s="5"/>
      <c r="C12" s="6" t="s">
        <v>326</v>
      </c>
      <c r="D12" s="4" t="s">
        <v>327</v>
      </c>
    </row>
    <row r="13" spans="1:4" ht="15" customHeight="1">
      <c r="A13" s="11" t="s">
        <v>328</v>
      </c>
      <c r="B13" s="5"/>
      <c r="C13" s="6" t="s">
        <v>329</v>
      </c>
      <c r="D13" s="4"/>
    </row>
    <row r="14" spans="1:4" ht="15" customHeight="1">
      <c r="A14" s="11" t="s">
        <v>330</v>
      </c>
      <c r="B14" s="5"/>
      <c r="C14" s="6" t="s">
        <v>331</v>
      </c>
      <c r="D14" s="4"/>
    </row>
    <row r="15" spans="1:4" ht="60" customHeight="1">
      <c r="A15" s="16" t="s">
        <v>332</v>
      </c>
      <c r="B15" s="17"/>
      <c r="C15" s="18" t="s">
        <v>333</v>
      </c>
      <c r="D15" s="15" t="s">
        <v>334</v>
      </c>
    </row>
    <row r="16" spans="1:4" ht="60" customHeight="1">
      <c r="A16" s="16" t="s">
        <v>335</v>
      </c>
      <c r="B16" s="17"/>
      <c r="C16" s="18" t="s">
        <v>336</v>
      </c>
      <c r="D16" s="15" t="s">
        <v>337</v>
      </c>
    </row>
    <row r="17" spans="1:4" ht="15" customHeight="1">
      <c r="A17" s="11" t="s">
        <v>338</v>
      </c>
      <c r="B17" s="5"/>
      <c r="C17" s="6" t="s">
        <v>339</v>
      </c>
      <c r="D17" s="4" t="s">
        <v>340</v>
      </c>
    </row>
    <row r="18" spans="1:4" ht="15" customHeight="1">
      <c r="A18" s="11" t="s">
        <v>341</v>
      </c>
      <c r="B18" s="5"/>
      <c r="C18" s="6" t="s">
        <v>342</v>
      </c>
      <c r="D18" s="4" t="s">
        <v>343</v>
      </c>
    </row>
    <row r="19" spans="1:4" ht="15" customHeight="1">
      <c r="A19" s="11" t="s">
        <v>344</v>
      </c>
      <c r="B19" s="5"/>
      <c r="C19" s="6" t="s">
        <v>345</v>
      </c>
      <c r="D19" s="4" t="s">
        <v>346</v>
      </c>
    </row>
    <row r="20" spans="1:4" ht="15" customHeight="1">
      <c r="A20" s="11"/>
      <c r="B20" s="5"/>
      <c r="C20" s="5"/>
      <c r="D20" s="5"/>
    </row>
    <row r="21" spans="1:4" ht="15" customHeight="1">
      <c r="A21" s="11" t="s">
        <v>347</v>
      </c>
      <c r="B21" s="5"/>
      <c r="C21" s="6" t="s">
        <v>326</v>
      </c>
      <c r="D21" s="4"/>
    </row>
    <row r="22" spans="1:4" ht="15" customHeight="1">
      <c r="A22" s="11" t="s">
        <v>348</v>
      </c>
      <c r="B22" s="5"/>
      <c r="C22" s="6" t="s">
        <v>329</v>
      </c>
      <c r="D22" s="4"/>
    </row>
    <row r="23" spans="1:4" ht="15" customHeight="1">
      <c r="A23" s="11" t="s">
        <v>349</v>
      </c>
      <c r="B23" s="5"/>
      <c r="C23" s="6" t="s">
        <v>331</v>
      </c>
      <c r="D23" s="4"/>
    </row>
    <row r="24" spans="1:4" ht="60" customHeight="1">
      <c r="A24" s="16" t="s">
        <v>350</v>
      </c>
      <c r="B24" s="17"/>
      <c r="C24" s="18" t="s">
        <v>351</v>
      </c>
      <c r="D24" s="15"/>
    </row>
    <row r="25" spans="1:4" ht="60" customHeight="1">
      <c r="A25" s="16" t="s">
        <v>352</v>
      </c>
      <c r="B25" s="17"/>
      <c r="C25" s="18" t="s">
        <v>336</v>
      </c>
      <c r="D25" s="15"/>
    </row>
    <row r="26" spans="1:4" ht="15" customHeight="1">
      <c r="A26" s="11" t="s">
        <v>353</v>
      </c>
      <c r="B26" s="5"/>
      <c r="C26" s="6" t="s">
        <v>339</v>
      </c>
      <c r="D26" s="4"/>
    </row>
    <row r="27" spans="1:4" ht="15" customHeight="1">
      <c r="A27" s="11" t="s">
        <v>354</v>
      </c>
      <c r="B27" s="5"/>
      <c r="C27" s="6" t="s">
        <v>342</v>
      </c>
      <c r="D27" s="4"/>
    </row>
    <row r="28" spans="1:4" ht="15" customHeight="1">
      <c r="A28" s="11" t="s">
        <v>355</v>
      </c>
      <c r="B28" s="5"/>
      <c r="C28" s="6" t="s">
        <v>345</v>
      </c>
      <c r="D28" s="4"/>
    </row>
    <row r="29" spans="1:4" ht="15" customHeight="1">
      <c r="A29" s="11"/>
      <c r="B29" s="5"/>
      <c r="C29" s="5"/>
      <c r="D29" s="5"/>
    </row>
    <row r="30" spans="1:4" ht="15" customHeight="1">
      <c r="A30" s="11" t="s">
        <v>356</v>
      </c>
      <c r="B30" s="5"/>
      <c r="C30" s="6" t="s">
        <v>326</v>
      </c>
      <c r="D30" s="4"/>
    </row>
    <row r="31" spans="1:4" ht="15" customHeight="1">
      <c r="A31" s="11" t="s">
        <v>357</v>
      </c>
      <c r="B31" s="5"/>
      <c r="C31" s="6" t="s">
        <v>329</v>
      </c>
      <c r="D31" s="4"/>
    </row>
    <row r="32" spans="1:4" ht="15" customHeight="1">
      <c r="A32" s="11" t="s">
        <v>358</v>
      </c>
      <c r="B32" s="5"/>
      <c r="C32" s="6" t="s">
        <v>331</v>
      </c>
      <c r="D32" s="4"/>
    </row>
    <row r="33" spans="1:4" ht="60" customHeight="1">
      <c r="A33" s="16" t="s">
        <v>359</v>
      </c>
      <c r="B33" s="17"/>
      <c r="C33" s="18" t="s">
        <v>360</v>
      </c>
      <c r="D33" s="15"/>
    </row>
    <row r="34" spans="1:4" ht="60" customHeight="1">
      <c r="A34" s="16" t="s">
        <v>361</v>
      </c>
      <c r="B34" s="17"/>
      <c r="C34" s="18" t="s">
        <v>336</v>
      </c>
      <c r="D34" s="15"/>
    </row>
    <row r="35" spans="1:4" ht="15" customHeight="1">
      <c r="A35" s="11" t="s">
        <v>362</v>
      </c>
      <c r="B35" s="5"/>
      <c r="C35" s="6" t="s">
        <v>339</v>
      </c>
      <c r="D35" s="4"/>
    </row>
    <row r="36" spans="1:4" ht="15" customHeight="1">
      <c r="A36" s="11" t="s">
        <v>363</v>
      </c>
      <c r="B36" s="5"/>
      <c r="C36" s="6" t="s">
        <v>342</v>
      </c>
      <c r="D36" s="4"/>
    </row>
    <row r="37" spans="1:4" ht="15" customHeight="1">
      <c r="A37" s="11" t="s">
        <v>364</v>
      </c>
      <c r="B37" s="5"/>
      <c r="C37" s="6" t="s">
        <v>345</v>
      </c>
      <c r="D37" s="4"/>
    </row>
  </sheetData>
  <sheetProtection algorithmName="SHA-512" hashValue="e2n5Fwm9C5isokxAxVzHq85ggWKHn8AzRGf9P3XeFnQCqiv47DZAoL+rTQ+5DOguRl4dhKOXZoNAAOi4THOsCg==" saltValue="yw6SuyiHi72E0usOjSrNTA==" spinCount="100000" sheet="1" objects="1" scenarios="1"/>
  <mergeCells count="3">
    <mergeCell ref="C6:D6"/>
    <mergeCell ref="C9:D9"/>
    <mergeCell ref="C10:D10"/>
  </mergeCells>
  <dataValidations count="4">
    <dataValidation type="list" allowBlank="1" showInputMessage="1" showErrorMessage="1" sqref="D13 D31 D22">
      <formula1>elenco_ambito</formula1>
    </dataValidation>
    <dataValidation type="list" allowBlank="1" showInputMessage="1" showErrorMessage="1" sqref="D14 D32 D23">
      <formula1>elenco_tematica</formula1>
    </dataValidation>
    <dataValidation type="list" allowBlank="1" showInputMessage="1" showErrorMessage="1" sqref="D19 D37 D28">
      <formula1>bgt_proj</formula1>
    </dataValidation>
    <dataValidation type="list" allowBlank="1" showInputMessage="1" showErrorMessage="1" sqref="D18 D36 D27">
      <formula1>elenco_proj</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headerFooter>
    <oddFooter>&amp;C&amp;"Arial,Normale"&amp;8ESPERIENZE VALUTAZIONE / PAGINA &amp;P DI &amp;N</oddFooter>
  </headerFooter>
  <legacy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pageSetUpPr fitToPage="1"/>
  </sheetPr>
  <dimension ref="A1:D64"/>
  <sheetViews>
    <sheetView zoomScale="70" zoomScaleNormal="70" zoomScalePageLayoutView="70" workbookViewId="0">
      <selection activeCell="D64" sqref="D64"/>
    </sheetView>
  </sheetViews>
  <sheetFormatPr baseColWidth="10" defaultColWidth="9.1640625" defaultRowHeight="15" customHeight="1" x14ac:dyDescent="0"/>
  <cols>
    <col min="1" max="1" width="6.5" style="13" customWidth="1"/>
    <col min="2" max="2" width="2.83203125" style="7" customWidth="1"/>
    <col min="3" max="3" width="42.83203125" style="7" customWidth="1"/>
    <col min="4" max="4" width="81.5" style="7" customWidth="1"/>
    <col min="5" max="5" width="2.83203125" style="7" customWidth="1"/>
    <col min="6" max="16384" width="9.1640625" style="7"/>
  </cols>
  <sheetData>
    <row r="1" spans="1:4" ht="15" customHeight="1">
      <c r="A1" s="11"/>
      <c r="B1" s="5"/>
      <c r="C1" s="6" t="s">
        <v>0</v>
      </c>
      <c r="D1" s="5" t="str">
        <f>istruzioni_bianco</f>
        <v>Posizionarsi sopra una cella per visualizzare le relative istruzioni di compilazione</v>
      </c>
    </row>
    <row r="2" spans="1:4" ht="15" customHeight="1">
      <c r="A2" s="11"/>
      <c r="B2" s="5"/>
      <c r="C2" s="5"/>
      <c r="D2" s="8" t="str">
        <f>istruzioni_giallo</f>
        <v>La compilazione delle celle evidenziate in giallo è obbligatoria</v>
      </c>
    </row>
    <row r="3" spans="1:4" ht="15" customHeight="1">
      <c r="A3" s="11"/>
      <c r="B3" s="5"/>
      <c r="C3" s="5"/>
      <c r="D3" s="9" t="str">
        <f>istruzioni_verde</f>
        <v>La compilazione delle celle evidenziate in verde è facoltativa, ma consigliata se pertinente</v>
      </c>
    </row>
    <row r="4" spans="1:4" ht="15" customHeight="1">
      <c r="A4" s="11"/>
      <c r="B4" s="5"/>
      <c r="C4" s="5"/>
      <c r="D4" s="10" t="str">
        <f>istruzioni_rosso</f>
        <v>Le celle evideziate in rosso si compilano automaticamente</v>
      </c>
    </row>
    <row r="5" spans="1:4" ht="15" customHeight="1">
      <c r="A5" s="11"/>
      <c r="B5" s="5"/>
      <c r="C5" s="5"/>
      <c r="D5" s="5"/>
    </row>
    <row r="6" spans="1:4" ht="16">
      <c r="A6" s="11"/>
      <c r="B6" s="5"/>
      <c r="C6" s="37" t="s">
        <v>365</v>
      </c>
      <c r="D6" s="37"/>
    </row>
    <row r="7" spans="1:4" ht="15" customHeight="1">
      <c r="A7" s="11" t="s">
        <v>366</v>
      </c>
      <c r="B7" s="5"/>
      <c r="C7" s="6" t="s">
        <v>7</v>
      </c>
      <c r="D7" s="12" t="str">
        <f>candidatura</f>
        <v xml:space="preserve">Alberto Luigi Michele Rolando; </v>
      </c>
    </row>
    <row r="8" spans="1:4" ht="15" customHeight="1">
      <c r="A8" s="11"/>
      <c r="B8" s="5"/>
      <c r="C8" s="5"/>
      <c r="D8" s="5"/>
    </row>
    <row r="9" spans="1:4" ht="18">
      <c r="A9" s="11"/>
      <c r="B9" s="5"/>
      <c r="C9" s="34" t="s">
        <v>367</v>
      </c>
      <c r="D9" s="34"/>
    </row>
    <row r="10" spans="1:4" ht="15" customHeight="1">
      <c r="A10" s="11"/>
      <c r="B10" s="5"/>
      <c r="C10" s="5"/>
      <c r="D10" s="5"/>
    </row>
    <row r="11" spans="1:4" ht="15" customHeight="1">
      <c r="A11" s="11" t="s">
        <v>368</v>
      </c>
      <c r="B11" s="5"/>
      <c r="C11" s="6" t="s">
        <v>82</v>
      </c>
      <c r="D11" s="12" t="str">
        <f>spec_principale</f>
        <v>AEROSPAZIO</v>
      </c>
    </row>
    <row r="12" spans="1:4" ht="15" customHeight="1">
      <c r="A12" s="11" t="s">
        <v>369</v>
      </c>
      <c r="B12" s="5"/>
      <c r="C12" s="6" t="s">
        <v>85</v>
      </c>
      <c r="D12" s="12" t="str">
        <f>ads1_principale</f>
        <v xml:space="preserve">AS2 Sistemi ed equipaggiamenti innovativi </v>
      </c>
    </row>
    <row r="13" spans="1:4" ht="15" customHeight="1">
      <c r="A13" s="11" t="s">
        <v>370</v>
      </c>
      <c r="B13" s="5"/>
      <c r="C13" s="6" t="s">
        <v>88</v>
      </c>
      <c r="D13" s="12" t="str">
        <f>ads1_secondaria</f>
        <v>AS1 Piattaforme aeronautiche del futuro</v>
      </c>
    </row>
    <row r="14" spans="1:4" ht="15" customHeight="1">
      <c r="A14" s="11" t="s">
        <v>371</v>
      </c>
      <c r="B14" s="5"/>
      <c r="C14" s="6" t="s">
        <v>91</v>
      </c>
      <c r="D14" s="12">
        <f>ads1_terziaria</f>
        <v>0</v>
      </c>
    </row>
    <row r="15" spans="1:4" ht="15" customHeight="1">
      <c r="A15" s="11"/>
      <c r="B15" s="5"/>
      <c r="C15" s="5"/>
      <c r="D15" s="5"/>
    </row>
    <row r="16" spans="1:4" ht="15" customHeight="1">
      <c r="A16" s="11" t="s">
        <v>372</v>
      </c>
      <c r="B16" s="5"/>
      <c r="C16" s="6" t="s">
        <v>373</v>
      </c>
      <c r="D16" s="12" t="str">
        <f>l1_tema</f>
        <v>Ingegneria Aeronautica</v>
      </c>
    </row>
    <row r="17" spans="1:4" ht="15" customHeight="1">
      <c r="A17" s="11" t="s">
        <v>374</v>
      </c>
      <c r="B17" s="5"/>
      <c r="C17" s="6" t="s">
        <v>375</v>
      </c>
      <c r="D17" s="12">
        <f>l2_tema</f>
        <v>0</v>
      </c>
    </row>
    <row r="18" spans="1:4" ht="15" customHeight="1">
      <c r="A18" s="11" t="s">
        <v>376</v>
      </c>
      <c r="B18" s="5"/>
      <c r="C18" s="6" t="s">
        <v>377</v>
      </c>
      <c r="D18" s="12" t="str">
        <f>dot_tema</f>
        <v>Ingegneria Aerospaziale</v>
      </c>
    </row>
    <row r="19" spans="1:4" ht="15" customHeight="1">
      <c r="A19" s="11" t="s">
        <v>378</v>
      </c>
      <c r="B19" s="5"/>
      <c r="C19" s="6" t="s">
        <v>379</v>
      </c>
      <c r="D19" s="12">
        <f>m2l_tema</f>
        <v>0</v>
      </c>
    </row>
    <row r="20" spans="1:4" ht="15" customHeight="1">
      <c r="A20" s="11"/>
      <c r="B20" s="5"/>
      <c r="C20" s="5"/>
      <c r="D20" s="5"/>
    </row>
    <row r="21" spans="1:4" ht="45" customHeight="1">
      <c r="A21" s="11"/>
      <c r="B21" s="5"/>
      <c r="C21" s="38" t="s">
        <v>380</v>
      </c>
      <c r="D21" s="38"/>
    </row>
    <row r="22" spans="1:4" ht="262.5" customHeight="1">
      <c r="A22" s="16" t="s">
        <v>381</v>
      </c>
      <c r="B22" s="5"/>
      <c r="C22" s="27" t="s">
        <v>382</v>
      </c>
      <c r="D22" s="14" t="s">
        <v>383</v>
      </c>
    </row>
    <row r="23" spans="1:4" ht="15" customHeight="1">
      <c r="A23" s="11"/>
      <c r="B23" s="5"/>
      <c r="C23" s="5"/>
      <c r="D23" s="5"/>
    </row>
    <row r="24" spans="1:4" ht="15" customHeight="1">
      <c r="A24" s="11" t="s">
        <v>384</v>
      </c>
      <c r="B24" s="5"/>
      <c r="C24" s="6" t="s">
        <v>385</v>
      </c>
      <c r="D24" s="12" t="str">
        <f>ep1_denominazione</f>
        <v>Politecnico di Milano - Scuola di Ingegneria Industriale e dell'Informazione</v>
      </c>
    </row>
    <row r="25" spans="1:4" ht="15" customHeight="1">
      <c r="A25" s="11" t="s">
        <v>386</v>
      </c>
      <c r="B25" s="5"/>
      <c r="C25" s="6" t="s">
        <v>387</v>
      </c>
      <c r="D25" s="12" t="str">
        <f>ep2_denominazione</f>
        <v>Politecnico di Milano - Dipartimento di Scienze e Tecnologie Aerospaziali</v>
      </c>
    </row>
    <row r="26" spans="1:4" ht="15" customHeight="1">
      <c r="A26" s="11" t="s">
        <v>388</v>
      </c>
      <c r="B26" s="5"/>
      <c r="C26" s="6" t="s">
        <v>389</v>
      </c>
      <c r="D26" s="12" t="str">
        <f>ep3_denominazione</f>
        <v>Politecnico di Milano - Dipartimento di Scienze e Tecnologie Aerospaziali</v>
      </c>
    </row>
    <row r="27" spans="1:4" ht="15" customHeight="1">
      <c r="A27" s="11" t="s">
        <v>390</v>
      </c>
      <c r="B27" s="5"/>
      <c r="C27" s="6" t="s">
        <v>391</v>
      </c>
      <c r="D27" s="12" t="str">
        <f>ep4_denominazione</f>
        <v>GPSAeroborne S.r.l (1995-2003 R Squared s.a.s.)</v>
      </c>
    </row>
    <row r="28" spans="1:4" ht="15" customHeight="1">
      <c r="A28" s="11" t="s">
        <v>392</v>
      </c>
      <c r="B28" s="5"/>
      <c r="C28" s="6" t="s">
        <v>393</v>
      </c>
      <c r="D28" s="12">
        <f>ep5_denominazione</f>
        <v>0</v>
      </c>
    </row>
    <row r="29" spans="1:4" ht="15" customHeight="1">
      <c r="A29" s="11" t="s">
        <v>394</v>
      </c>
      <c r="B29" s="5"/>
      <c r="C29" s="6" t="s">
        <v>395</v>
      </c>
      <c r="D29" s="12">
        <f>ep6_denominazione</f>
        <v>0</v>
      </c>
    </row>
    <row r="30" spans="1:4" ht="15" customHeight="1">
      <c r="A30" s="11" t="s">
        <v>396</v>
      </c>
      <c r="B30" s="5"/>
      <c r="C30" s="6" t="s">
        <v>397</v>
      </c>
      <c r="D30" s="12">
        <f>ep7_denominazione</f>
        <v>0</v>
      </c>
    </row>
    <row r="31" spans="1:4" ht="15" customHeight="1">
      <c r="A31" s="11" t="s">
        <v>398</v>
      </c>
      <c r="B31" s="5"/>
      <c r="C31" s="6" t="s">
        <v>399</v>
      </c>
      <c r="D31" s="12">
        <f>ep8_denominazione</f>
        <v>0</v>
      </c>
    </row>
    <row r="32" spans="1:4" ht="15" customHeight="1">
      <c r="A32" s="11" t="s">
        <v>400</v>
      </c>
      <c r="B32" s="5"/>
      <c r="C32" s="6" t="s">
        <v>401</v>
      </c>
      <c r="D32" s="12">
        <f>ep9_denominazione</f>
        <v>0</v>
      </c>
    </row>
    <row r="33" spans="1:4" ht="15" customHeight="1">
      <c r="A33" s="11" t="s">
        <v>402</v>
      </c>
      <c r="B33" s="5"/>
      <c r="C33" s="6" t="s">
        <v>191</v>
      </c>
      <c r="D33" s="12">
        <f>ep10_denominazione</f>
        <v>0</v>
      </c>
    </row>
    <row r="34" spans="1:4" ht="45" customHeight="1">
      <c r="A34" s="11"/>
      <c r="B34" s="5"/>
      <c r="C34" s="38" t="s">
        <v>403</v>
      </c>
      <c r="D34" s="38"/>
    </row>
    <row r="35" spans="1:4" ht="262.5" customHeight="1">
      <c r="A35" s="16" t="s">
        <v>404</v>
      </c>
      <c r="B35" s="5"/>
      <c r="C35" s="27" t="s">
        <v>405</v>
      </c>
      <c r="D35" s="14" t="s">
        <v>406</v>
      </c>
    </row>
    <row r="36" spans="1:4" ht="15" customHeight="1">
      <c r="A36" s="11"/>
      <c r="B36" s="5"/>
      <c r="C36" s="5"/>
      <c r="D36" s="5"/>
    </row>
    <row r="37" spans="1:4" ht="18">
      <c r="A37" s="11"/>
      <c r="B37" s="5"/>
      <c r="C37" s="34" t="s">
        <v>407</v>
      </c>
      <c r="D37" s="34"/>
    </row>
    <row r="38" spans="1:4" ht="15" customHeight="1">
      <c r="A38" s="11"/>
      <c r="B38" s="5"/>
      <c r="C38" s="5"/>
      <c r="D38" s="5"/>
    </row>
    <row r="39" spans="1:4" ht="15" customHeight="1">
      <c r="A39" s="11" t="s">
        <v>408</v>
      </c>
      <c r="B39" s="5"/>
      <c r="C39" s="6" t="s">
        <v>93</v>
      </c>
      <c r="D39" s="12" t="str">
        <f>spec_secondaria</f>
        <v>MOBILITÀ_SOSTENIBILE</v>
      </c>
    </row>
    <row r="40" spans="1:4" ht="15" customHeight="1">
      <c r="A40" s="11" t="s">
        <v>409</v>
      </c>
      <c r="B40" s="5"/>
      <c r="C40" s="6" t="s">
        <v>96</v>
      </c>
      <c r="D40" s="12" t="str">
        <f>ads2_principale</f>
        <v>MS1 Nuove tecnologie per i veicoli leggeri del futuro</v>
      </c>
    </row>
    <row r="41" spans="1:4" ht="15" customHeight="1">
      <c r="A41" s="11" t="s">
        <v>410</v>
      </c>
      <c r="B41" s="5"/>
      <c r="C41" s="6" t="s">
        <v>99</v>
      </c>
      <c r="D41" s="12" t="str">
        <f>ads2_secondaria</f>
        <v>MS2 Efficienza energetica e riduzione delle emissioni nei trasporti</v>
      </c>
    </row>
    <row r="42" spans="1:4" ht="15" customHeight="1">
      <c r="A42" s="11" t="s">
        <v>411</v>
      </c>
      <c r="B42" s="5"/>
      <c r="C42" s="6" t="s">
        <v>102</v>
      </c>
      <c r="D42" s="12" t="str">
        <f>ads2_terziaria</f>
        <v>MS3 Sistemi intelligenti di trasporto e di mobilità sostenibile</v>
      </c>
    </row>
    <row r="43" spans="1:4" ht="15" customHeight="1">
      <c r="A43" s="11"/>
      <c r="B43" s="5"/>
      <c r="C43" s="5"/>
      <c r="D43" s="5"/>
    </row>
    <row r="44" spans="1:4" ht="15" customHeight="1">
      <c r="A44" s="11" t="s">
        <v>412</v>
      </c>
      <c r="B44" s="5"/>
      <c r="C44" s="6" t="s">
        <v>373</v>
      </c>
      <c r="D44" s="12" t="str">
        <f>l1_tema</f>
        <v>Ingegneria Aeronautica</v>
      </c>
    </row>
    <row r="45" spans="1:4" ht="15" customHeight="1">
      <c r="A45" s="11" t="s">
        <v>413</v>
      </c>
      <c r="B45" s="5"/>
      <c r="C45" s="6" t="s">
        <v>375</v>
      </c>
      <c r="D45" s="12">
        <f>l2_tema</f>
        <v>0</v>
      </c>
    </row>
    <row r="46" spans="1:4" ht="15" customHeight="1">
      <c r="A46" s="11" t="s">
        <v>414</v>
      </c>
      <c r="B46" s="5"/>
      <c r="C46" s="6" t="s">
        <v>377</v>
      </c>
      <c r="D46" s="12" t="str">
        <f>dot_tema</f>
        <v>Ingegneria Aerospaziale</v>
      </c>
    </row>
    <row r="47" spans="1:4" ht="15" customHeight="1">
      <c r="A47" s="11" t="s">
        <v>415</v>
      </c>
      <c r="B47" s="5"/>
      <c r="C47" s="6" t="s">
        <v>379</v>
      </c>
      <c r="D47" s="12">
        <f>m2l_tema</f>
        <v>0</v>
      </c>
    </row>
    <row r="48" spans="1:4" ht="15" customHeight="1">
      <c r="A48" s="11"/>
      <c r="B48" s="5"/>
      <c r="C48" s="5"/>
      <c r="D48" s="5"/>
    </row>
    <row r="49" spans="1:4" ht="60" customHeight="1">
      <c r="A49" s="11"/>
      <c r="B49" s="5"/>
      <c r="C49" s="38" t="s">
        <v>416</v>
      </c>
      <c r="D49" s="38"/>
    </row>
    <row r="50" spans="1:4" ht="262.5" customHeight="1">
      <c r="A50" s="16" t="s">
        <v>417</v>
      </c>
      <c r="B50" s="5"/>
      <c r="C50" s="27" t="s">
        <v>382</v>
      </c>
      <c r="D50" s="15" t="s">
        <v>418</v>
      </c>
    </row>
    <row r="51" spans="1:4" ht="15" customHeight="1">
      <c r="A51" s="11"/>
      <c r="B51" s="5"/>
      <c r="C51" s="5"/>
      <c r="D51" s="5"/>
    </row>
    <row r="52" spans="1:4" ht="15" customHeight="1">
      <c r="A52" s="11" t="s">
        <v>419</v>
      </c>
      <c r="B52" s="5"/>
      <c r="C52" s="6" t="s">
        <v>385</v>
      </c>
      <c r="D52" s="12" t="str">
        <f>ep1_denominazione</f>
        <v>Politecnico di Milano - Scuola di Ingegneria Industriale e dell'Informazione</v>
      </c>
    </row>
    <row r="53" spans="1:4" ht="15" customHeight="1">
      <c r="A53" s="11" t="s">
        <v>420</v>
      </c>
      <c r="B53" s="5"/>
      <c r="C53" s="6" t="s">
        <v>387</v>
      </c>
      <c r="D53" s="12" t="str">
        <f>ep2_denominazione</f>
        <v>Politecnico di Milano - Dipartimento di Scienze e Tecnologie Aerospaziali</v>
      </c>
    </row>
    <row r="54" spans="1:4" ht="15" customHeight="1">
      <c r="A54" s="11" t="s">
        <v>421</v>
      </c>
      <c r="B54" s="5"/>
      <c r="C54" s="6" t="s">
        <v>389</v>
      </c>
      <c r="D54" s="12" t="str">
        <f>ep3_denominazione</f>
        <v>Politecnico di Milano - Dipartimento di Scienze e Tecnologie Aerospaziali</v>
      </c>
    </row>
    <row r="55" spans="1:4" ht="15" customHeight="1">
      <c r="A55" s="11" t="s">
        <v>422</v>
      </c>
      <c r="B55" s="5"/>
      <c r="C55" s="6" t="s">
        <v>391</v>
      </c>
      <c r="D55" s="12" t="str">
        <f>ep4_denominazione</f>
        <v>GPSAeroborne S.r.l (1995-2003 R Squared s.a.s.)</v>
      </c>
    </row>
    <row r="56" spans="1:4" ht="15" customHeight="1">
      <c r="A56" s="11" t="s">
        <v>423</v>
      </c>
      <c r="B56" s="5"/>
      <c r="C56" s="6" t="s">
        <v>393</v>
      </c>
      <c r="D56" s="12">
        <f>ep5_denominazione</f>
        <v>0</v>
      </c>
    </row>
    <row r="57" spans="1:4" ht="15" customHeight="1">
      <c r="A57" s="11" t="s">
        <v>424</v>
      </c>
      <c r="B57" s="5"/>
      <c r="C57" s="6" t="s">
        <v>395</v>
      </c>
      <c r="D57" s="12">
        <f>ep6_denominazione</f>
        <v>0</v>
      </c>
    </row>
    <row r="58" spans="1:4" ht="15" customHeight="1">
      <c r="A58" s="11" t="s">
        <v>425</v>
      </c>
      <c r="B58" s="5"/>
      <c r="C58" s="6" t="s">
        <v>397</v>
      </c>
      <c r="D58" s="12">
        <f>ep7_denominazione</f>
        <v>0</v>
      </c>
    </row>
    <row r="59" spans="1:4" ht="15" customHeight="1">
      <c r="A59" s="11" t="s">
        <v>426</v>
      </c>
      <c r="B59" s="5"/>
      <c r="C59" s="6" t="s">
        <v>399</v>
      </c>
      <c r="D59" s="12">
        <f>ep8_denominazione</f>
        <v>0</v>
      </c>
    </row>
    <row r="60" spans="1:4" ht="15" customHeight="1">
      <c r="A60" s="11" t="s">
        <v>427</v>
      </c>
      <c r="B60" s="5"/>
      <c r="C60" s="6" t="s">
        <v>401</v>
      </c>
      <c r="D60" s="12">
        <f>ep9_denominazione</f>
        <v>0</v>
      </c>
    </row>
    <row r="61" spans="1:4" ht="15" customHeight="1">
      <c r="A61" s="11" t="s">
        <v>428</v>
      </c>
      <c r="B61" s="5"/>
      <c r="C61" s="6" t="s">
        <v>191</v>
      </c>
      <c r="D61" s="12">
        <f>ep10_denominazione</f>
        <v>0</v>
      </c>
    </row>
    <row r="62" spans="1:4" ht="15" customHeight="1">
      <c r="A62" s="11"/>
      <c r="B62" s="5"/>
      <c r="C62" s="5"/>
      <c r="D62" s="5"/>
    </row>
    <row r="63" spans="1:4" ht="60" customHeight="1">
      <c r="A63" s="11"/>
      <c r="B63" s="5"/>
      <c r="C63" s="38" t="s">
        <v>429</v>
      </c>
      <c r="D63" s="38"/>
    </row>
    <row r="64" spans="1:4" ht="262.5" customHeight="1">
      <c r="A64" s="16" t="s">
        <v>430</v>
      </c>
      <c r="B64" s="5"/>
      <c r="C64" s="27" t="s">
        <v>405</v>
      </c>
      <c r="D64" s="15" t="s">
        <v>431</v>
      </c>
    </row>
  </sheetData>
  <sheetProtection algorithmName="SHA-512" hashValue="nWstBWbfZNBsyvWRAalHqNQRsyxhFH49G+sgFdRKtGXjAMRyNt+oaKeylHO40G+G0fvgDMdb3pn84ALPfd0azw==" saltValue="t7PTLR4UG5QpDOVRvF896w==" spinCount="100000" sheet="1" objects="1" scenarios="1"/>
  <mergeCells count="7">
    <mergeCell ref="C37:D37"/>
    <mergeCell ref="C49:D49"/>
    <mergeCell ref="C63:D63"/>
    <mergeCell ref="C6:D6"/>
    <mergeCell ref="C9:D9"/>
    <mergeCell ref="C21:D21"/>
    <mergeCell ref="C34:D34"/>
  </mergeCells>
  <printOptions horizontalCentered="1"/>
  <pageMargins left="0.19685039370078741" right="0.19685039370078741" top="0.78740157480314965" bottom="0.78740157480314965" header="0.39370078740157483" footer="0.39370078740157483"/>
  <pageSetup paperSize="9" scale="80" fitToHeight="0" orientation="portrait" verticalDpi="1200"/>
  <headerFooter>
    <oddFooter>&amp;C&amp;"Arial,Normale"&amp;8MOTIVAZIONI / PAGINA &amp;P DI &amp;N</oddFooter>
  </headerFooter>
  <rowBreaks count="3" manualBreakCount="3">
    <brk id="23" min="2" max="3" man="1"/>
    <brk id="36" min="2" max="3" man="1"/>
    <brk id="51" min="2" max="3" man="1"/>
  </rowBreaks>
  <legacy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C00000"/>
  </sheetPr>
  <dimension ref="A1:G65"/>
  <sheetViews>
    <sheetView workbookViewId="0">
      <selection activeCell="F17" sqref="F17"/>
    </sheetView>
  </sheetViews>
  <sheetFormatPr baseColWidth="10" defaultColWidth="9.1640625" defaultRowHeight="15" customHeight="1" x14ac:dyDescent="0"/>
  <cols>
    <col min="1" max="1" width="39.83203125" style="1" customWidth="1"/>
    <col min="2" max="2" width="80.5" style="1" bestFit="1" customWidth="1"/>
    <col min="3" max="3" width="6.33203125" style="1" bestFit="1" customWidth="1"/>
    <col min="4" max="4" width="26" style="1" bestFit="1" customWidth="1"/>
    <col min="5" max="5" width="18.6640625" style="1" bestFit="1" customWidth="1"/>
    <col min="6" max="6" width="40.6640625" style="1" bestFit="1" customWidth="1"/>
    <col min="7" max="7" width="47.5" style="1" bestFit="1" customWidth="1"/>
    <col min="8" max="16384" width="9.1640625" style="1"/>
  </cols>
  <sheetData>
    <row r="1" spans="1:7" ht="15" customHeight="1">
      <c r="A1" s="2" t="s">
        <v>432</v>
      </c>
      <c r="B1" s="2" t="s">
        <v>433</v>
      </c>
      <c r="C1" s="2" t="s">
        <v>16</v>
      </c>
      <c r="D1" s="2" t="s">
        <v>434</v>
      </c>
      <c r="E1" s="2" t="s">
        <v>435</v>
      </c>
      <c r="F1" s="2" t="s">
        <v>436</v>
      </c>
      <c r="G1" s="19" t="s">
        <v>437</v>
      </c>
    </row>
    <row r="2" spans="1:7" ht="15" customHeight="1">
      <c r="A2" s="1" t="s">
        <v>83</v>
      </c>
      <c r="B2" s="1" t="s">
        <v>89</v>
      </c>
      <c r="C2" s="1" t="s">
        <v>438</v>
      </c>
      <c r="D2" s="1" t="s">
        <v>439</v>
      </c>
      <c r="E2" s="1" t="s">
        <v>109</v>
      </c>
      <c r="F2" s="1" t="s">
        <v>238</v>
      </c>
      <c r="G2" s="20" t="s">
        <v>440</v>
      </c>
    </row>
    <row r="3" spans="1:7" ht="15" customHeight="1">
      <c r="A3" s="1" t="s">
        <v>441</v>
      </c>
      <c r="B3" s="1" t="s">
        <v>86</v>
      </c>
      <c r="C3" s="1" t="s">
        <v>17</v>
      </c>
      <c r="D3" s="1" t="s">
        <v>442</v>
      </c>
      <c r="E3" s="1" t="s">
        <v>443</v>
      </c>
      <c r="F3" s="1" t="s">
        <v>444</v>
      </c>
      <c r="G3" s="20" t="s">
        <v>445</v>
      </c>
    </row>
    <row r="4" spans="1:7" ht="15" customHeight="1">
      <c r="A4" s="1" t="s">
        <v>446</v>
      </c>
      <c r="B4" s="1" t="s">
        <v>447</v>
      </c>
      <c r="D4" s="1" t="s">
        <v>70</v>
      </c>
      <c r="F4" s="1" t="s">
        <v>448</v>
      </c>
      <c r="G4" s="20" t="s">
        <v>449</v>
      </c>
    </row>
    <row r="5" spans="1:7" ht="15" customHeight="1">
      <c r="A5" s="1" t="s">
        <v>450</v>
      </c>
      <c r="B5" s="1" t="s">
        <v>451</v>
      </c>
      <c r="D5" s="1" t="s">
        <v>452</v>
      </c>
      <c r="F5" s="1" t="s">
        <v>453</v>
      </c>
      <c r="G5" s="20" t="s">
        <v>454</v>
      </c>
    </row>
    <row r="6" spans="1:7" ht="15" customHeight="1">
      <c r="A6" s="1" t="s">
        <v>455</v>
      </c>
      <c r="B6" s="1" t="s">
        <v>456</v>
      </c>
      <c r="F6" s="1" t="s">
        <v>457</v>
      </c>
    </row>
    <row r="7" spans="1:7" ht="15" customHeight="1">
      <c r="A7" s="1" t="s">
        <v>458</v>
      </c>
      <c r="B7" s="1" t="s">
        <v>459</v>
      </c>
      <c r="D7" s="2" t="s">
        <v>329</v>
      </c>
      <c r="F7" s="1" t="s">
        <v>181</v>
      </c>
      <c r="G7" s="19" t="s">
        <v>460</v>
      </c>
    </row>
    <row r="8" spans="1:7" ht="15" customHeight="1">
      <c r="A8" s="1" t="s">
        <v>94</v>
      </c>
      <c r="B8" s="1" t="s">
        <v>461</v>
      </c>
      <c r="D8" s="1" t="s">
        <v>462</v>
      </c>
      <c r="F8" s="1" t="s">
        <v>463</v>
      </c>
      <c r="G8" s="20" t="s">
        <v>464</v>
      </c>
    </row>
    <row r="9" spans="1:7" ht="15" customHeight="1">
      <c r="A9" s="1" t="s">
        <v>465</v>
      </c>
      <c r="B9" s="1" t="s">
        <v>466</v>
      </c>
      <c r="D9" s="1" t="s">
        <v>467</v>
      </c>
      <c r="G9" s="20" t="s">
        <v>468</v>
      </c>
    </row>
    <row r="10" spans="1:7" ht="15" customHeight="1">
      <c r="A10" s="1" t="s">
        <v>469</v>
      </c>
      <c r="B10" s="1" t="s">
        <v>470</v>
      </c>
      <c r="D10" s="1" t="s">
        <v>471</v>
      </c>
      <c r="F10" s="2" t="s">
        <v>472</v>
      </c>
      <c r="G10" s="20" t="s">
        <v>473</v>
      </c>
    </row>
    <row r="11" spans="1:7" ht="15" customHeight="1">
      <c r="A11" s="1" t="s">
        <v>474</v>
      </c>
      <c r="B11" s="1" t="s">
        <v>475</v>
      </c>
      <c r="F11" s="1" t="s">
        <v>476</v>
      </c>
      <c r="G11" s="20" t="s">
        <v>477</v>
      </c>
    </row>
    <row r="12" spans="1:7" ht="15" customHeight="1">
      <c r="A12" s="1" t="s">
        <v>478</v>
      </c>
      <c r="B12" s="1" t="s">
        <v>479</v>
      </c>
      <c r="D12" s="2" t="s">
        <v>480</v>
      </c>
      <c r="F12" s="1" t="s">
        <v>481</v>
      </c>
      <c r="G12" s="20" t="s">
        <v>482</v>
      </c>
    </row>
    <row r="13" spans="1:7" ht="15" customHeight="1">
      <c r="B13" s="1" t="s">
        <v>483</v>
      </c>
      <c r="D13" s="1" t="s">
        <v>242</v>
      </c>
      <c r="F13" s="1" t="s">
        <v>484</v>
      </c>
    </row>
    <row r="14" spans="1:7" ht="15" customHeight="1">
      <c r="B14" s="1" t="s">
        <v>485</v>
      </c>
      <c r="D14" s="1" t="s">
        <v>187</v>
      </c>
      <c r="F14" s="1" t="s">
        <v>486</v>
      </c>
      <c r="G14" s="19" t="s">
        <v>487</v>
      </c>
    </row>
    <row r="15" spans="1:7" ht="15" customHeight="1">
      <c r="B15" s="1" t="s">
        <v>488</v>
      </c>
      <c r="G15" s="20" t="s">
        <v>489</v>
      </c>
    </row>
    <row r="16" spans="1:7" ht="15" customHeight="1">
      <c r="B16" s="1" t="s">
        <v>490</v>
      </c>
      <c r="D16" s="2" t="s">
        <v>491</v>
      </c>
      <c r="F16" s="2" t="s">
        <v>331</v>
      </c>
      <c r="G16" s="20" t="s">
        <v>492</v>
      </c>
    </row>
    <row r="17" spans="2:7" ht="15" customHeight="1">
      <c r="B17" s="1" t="s">
        <v>493</v>
      </c>
      <c r="D17" s="1" t="s">
        <v>82</v>
      </c>
      <c r="F17" s="1" t="s">
        <v>494</v>
      </c>
      <c r="G17" s="20" t="s">
        <v>495</v>
      </c>
    </row>
    <row r="18" spans="2:7" ht="15" customHeight="1">
      <c r="B18" s="1" t="s">
        <v>496</v>
      </c>
      <c r="D18" s="1" t="s">
        <v>93</v>
      </c>
      <c r="F18" s="1" t="s">
        <v>497</v>
      </c>
      <c r="G18" s="20" t="s">
        <v>498</v>
      </c>
    </row>
    <row r="19" spans="2:7" ht="15" customHeight="1">
      <c r="B19" s="1" t="s">
        <v>499</v>
      </c>
      <c r="D19" s="1" t="s">
        <v>190</v>
      </c>
    </row>
    <row r="20" spans="2:7" ht="15" customHeight="1">
      <c r="B20" s="1" t="s">
        <v>500</v>
      </c>
      <c r="F20" s="2" t="s">
        <v>501</v>
      </c>
      <c r="G20" s="2" t="s">
        <v>502</v>
      </c>
    </row>
    <row r="21" spans="2:7" ht="15" customHeight="1">
      <c r="B21" s="1" t="s">
        <v>503</v>
      </c>
      <c r="F21" s="1" t="s">
        <v>343</v>
      </c>
      <c r="G21" s="1" t="s">
        <v>504</v>
      </c>
    </row>
    <row r="22" spans="2:7" ht="15" customHeight="1">
      <c r="B22" s="1" t="s">
        <v>505</v>
      </c>
      <c r="F22" s="1" t="s">
        <v>506</v>
      </c>
      <c r="G22" s="1" t="s">
        <v>507</v>
      </c>
    </row>
    <row r="23" spans="2:7" ht="15" customHeight="1">
      <c r="B23" s="1" t="s">
        <v>508</v>
      </c>
      <c r="F23" s="1" t="s">
        <v>509</v>
      </c>
      <c r="G23" s="1" t="s">
        <v>510</v>
      </c>
    </row>
    <row r="24" spans="2:7" ht="15" customHeight="1">
      <c r="B24" s="1" t="s">
        <v>511</v>
      </c>
      <c r="F24" s="1" t="s">
        <v>512</v>
      </c>
      <c r="G24" s="1" t="s">
        <v>513</v>
      </c>
    </row>
    <row r="25" spans="2:7" ht="15" customHeight="1">
      <c r="B25" s="1" t="s">
        <v>514</v>
      </c>
      <c r="F25" s="1" t="s">
        <v>515</v>
      </c>
      <c r="G25" s="1" t="s">
        <v>346</v>
      </c>
    </row>
    <row r="26" spans="2:7" ht="15" customHeight="1">
      <c r="B26" s="1" t="s">
        <v>516</v>
      </c>
      <c r="G26" s="1" t="s">
        <v>517</v>
      </c>
    </row>
    <row r="27" spans="2:7" ht="15" customHeight="1">
      <c r="B27" s="1" t="s">
        <v>518</v>
      </c>
    </row>
    <row r="28" spans="2:7" ht="15" customHeight="1">
      <c r="B28" s="1" t="s">
        <v>519</v>
      </c>
      <c r="G28" s="19" t="s">
        <v>520</v>
      </c>
    </row>
    <row r="29" spans="2:7" ht="15" customHeight="1">
      <c r="B29" s="1" t="s">
        <v>521</v>
      </c>
      <c r="G29" s="20" t="s">
        <v>522</v>
      </c>
    </row>
    <row r="30" spans="2:7" ht="15" customHeight="1">
      <c r="B30" s="1" t="s">
        <v>523</v>
      </c>
      <c r="G30" s="20" t="s">
        <v>524</v>
      </c>
    </row>
    <row r="31" spans="2:7" ht="15" customHeight="1">
      <c r="B31" s="1" t="s">
        <v>525</v>
      </c>
      <c r="G31" s="20" t="s">
        <v>526</v>
      </c>
    </row>
    <row r="32" spans="2:7" ht="15" customHeight="1">
      <c r="B32" s="1" t="s">
        <v>527</v>
      </c>
      <c r="G32" s="20" t="s">
        <v>528</v>
      </c>
    </row>
    <row r="33" spans="2:7" ht="15" customHeight="1">
      <c r="B33" s="1" t="s">
        <v>529</v>
      </c>
      <c r="G33" s="20" t="s">
        <v>530</v>
      </c>
    </row>
    <row r="34" spans="2:7" ht="15" customHeight="1">
      <c r="B34" s="1" t="s">
        <v>531</v>
      </c>
      <c r="G34" s="20" t="s">
        <v>532</v>
      </c>
    </row>
    <row r="35" spans="2:7" ht="15" customHeight="1">
      <c r="B35" s="1" t="s">
        <v>533</v>
      </c>
      <c r="G35" s="20" t="s">
        <v>534</v>
      </c>
    </row>
    <row r="36" spans="2:7" ht="15" customHeight="1">
      <c r="B36" s="1" t="s">
        <v>535</v>
      </c>
    </row>
    <row r="37" spans="2:7" ht="15" customHeight="1">
      <c r="B37" s="1" t="s">
        <v>536</v>
      </c>
    </row>
    <row r="38" spans="2:7" ht="15" customHeight="1">
      <c r="B38" s="1" t="s">
        <v>97</v>
      </c>
    </row>
    <row r="39" spans="2:7" ht="15" customHeight="1">
      <c r="B39" s="1" t="s">
        <v>100</v>
      </c>
    </row>
    <row r="40" spans="2:7" ht="15" customHeight="1">
      <c r="B40" s="1" t="s">
        <v>103</v>
      </c>
    </row>
    <row r="41" spans="2:7" ht="15" customHeight="1">
      <c r="B41" s="1" t="s">
        <v>537</v>
      </c>
    </row>
    <row r="42" spans="2:7" ht="15" customHeight="1">
      <c r="B42" s="1" t="s">
        <v>538</v>
      </c>
    </row>
    <row r="43" spans="2:7" ht="15" customHeight="1">
      <c r="B43" s="1" t="s">
        <v>539</v>
      </c>
    </row>
    <row r="44" spans="2:7" ht="15" customHeight="1">
      <c r="B44" s="1" t="s">
        <v>540</v>
      </c>
    </row>
    <row r="45" spans="2:7" ht="15" customHeight="1">
      <c r="B45" s="1" t="s">
        <v>541</v>
      </c>
    </row>
    <row r="46" spans="2:7" ht="15" customHeight="1">
      <c r="B46" s="1" t="s">
        <v>542</v>
      </c>
    </row>
    <row r="47" spans="2:7" ht="15" customHeight="1">
      <c r="B47" s="1" t="s">
        <v>543</v>
      </c>
    </row>
    <row r="48" spans="2:7" ht="15" customHeight="1">
      <c r="B48" s="1" t="s">
        <v>544</v>
      </c>
    </row>
    <row r="49" spans="2:2" ht="15" customHeight="1">
      <c r="B49" s="1" t="s">
        <v>545</v>
      </c>
    </row>
    <row r="50" spans="2:2" ht="15" customHeight="1">
      <c r="B50" s="24" t="s">
        <v>546</v>
      </c>
    </row>
    <row r="51" spans="2:2" ht="15" customHeight="1">
      <c r="B51" s="24" t="s">
        <v>547</v>
      </c>
    </row>
    <row r="52" spans="2:2" ht="15" customHeight="1">
      <c r="B52" s="24" t="s">
        <v>548</v>
      </c>
    </row>
    <row r="53" spans="2:2" ht="15" customHeight="1">
      <c r="B53" s="24" t="s">
        <v>549</v>
      </c>
    </row>
    <row r="54" spans="2:2" ht="15" customHeight="1">
      <c r="B54" s="24" t="s">
        <v>550</v>
      </c>
    </row>
    <row r="55" spans="2:2" ht="15" customHeight="1">
      <c r="B55" s="24" t="s">
        <v>551</v>
      </c>
    </row>
    <row r="56" spans="2:2" ht="15" customHeight="1">
      <c r="B56" s="24" t="s">
        <v>552</v>
      </c>
    </row>
    <row r="57" spans="2:2" ht="15" customHeight="1">
      <c r="B57" s="24" t="s">
        <v>553</v>
      </c>
    </row>
    <row r="58" spans="2:2" ht="15" customHeight="1">
      <c r="B58" s="24" t="s">
        <v>554</v>
      </c>
    </row>
    <row r="59" spans="2:2" ht="15" customHeight="1">
      <c r="B59" s="24" t="s">
        <v>555</v>
      </c>
    </row>
    <row r="60" spans="2:2" ht="15" customHeight="1">
      <c r="B60" s="24" t="s">
        <v>556</v>
      </c>
    </row>
    <row r="61" spans="2:2" ht="15" customHeight="1">
      <c r="B61" s="24" t="s">
        <v>557</v>
      </c>
    </row>
    <row r="62" spans="2:2" ht="15" customHeight="1">
      <c r="B62" s="24" t="s">
        <v>558</v>
      </c>
    </row>
    <row r="63" spans="2:2" ht="15" customHeight="1">
      <c r="B63" s="24" t="s">
        <v>559</v>
      </c>
    </row>
    <row r="64" spans="2:2" ht="15" customHeight="1">
      <c r="B64" s="24" t="s">
        <v>560</v>
      </c>
    </row>
    <row r="65" spans="2:2" ht="15" customHeight="1">
      <c r="B65" s="24" t="s">
        <v>561</v>
      </c>
    </row>
  </sheetData>
  <sortState ref="B288:B298">
    <sortCondition ref="B288"/>
  </sortState>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1"/>
  </sheetPr>
  <dimension ref="A1:GX2"/>
  <sheetViews>
    <sheetView workbookViewId="0">
      <selection activeCell="A2" sqref="A2"/>
    </sheetView>
  </sheetViews>
  <sheetFormatPr baseColWidth="10" defaultColWidth="9.1640625" defaultRowHeight="15" customHeight="1" x14ac:dyDescent="0"/>
  <cols>
    <col min="1" max="1" width="6.33203125" style="24" bestFit="1" customWidth="1"/>
    <col min="2" max="2" width="9.6640625" style="24" bestFit="1" customWidth="1"/>
    <col min="3" max="3" width="6.33203125" style="24" bestFit="1" customWidth="1"/>
    <col min="4" max="4" width="15.1640625" style="24" bestFit="1" customWidth="1"/>
    <col min="5" max="5" width="18.1640625" style="24" bestFit="1" customWidth="1"/>
    <col min="6" max="6" width="19.1640625" style="24" bestFit="1" customWidth="1"/>
    <col min="7" max="7" width="14.5" style="24" bestFit="1" customWidth="1"/>
    <col min="8" max="8" width="20.83203125" style="24" bestFit="1" customWidth="1"/>
    <col min="9" max="9" width="16.6640625" style="24" bestFit="1" customWidth="1"/>
    <col min="10" max="10" width="20.5" style="24" bestFit="1" customWidth="1"/>
    <col min="11" max="11" width="21.6640625" style="24" bestFit="1" customWidth="1"/>
    <col min="12" max="12" width="20.5" style="24" bestFit="1" customWidth="1"/>
    <col min="13" max="13" width="16.33203125" style="24" bestFit="1" customWidth="1"/>
    <col min="14" max="14" width="20.1640625" style="24" bestFit="1" customWidth="1"/>
    <col min="15" max="15" width="21.1640625" style="24" bestFit="1" customWidth="1"/>
    <col min="16" max="16" width="23.6640625" style="24" bestFit="1" customWidth="1"/>
    <col min="17" max="17" width="10.6640625" style="24" bestFit="1" customWidth="1"/>
    <col min="18" max="18" width="21.6640625" style="24" bestFit="1" customWidth="1"/>
    <col min="19" max="19" width="9" style="24" bestFit="1" customWidth="1"/>
    <col min="20" max="20" width="9.33203125" style="24" bestFit="1" customWidth="1"/>
    <col min="21" max="21" width="4.5" style="24" bestFit="1" customWidth="1"/>
    <col min="22" max="22" width="6.6640625" style="24" bestFit="1" customWidth="1"/>
    <col min="23" max="23" width="4.6640625" style="24" bestFit="1" customWidth="1"/>
    <col min="24" max="24" width="13.83203125" style="24" bestFit="1" customWidth="1"/>
    <col min="25" max="25" width="23" style="24" bestFit="1" customWidth="1"/>
    <col min="26" max="26" width="12.33203125" style="24" bestFit="1" customWidth="1"/>
    <col min="27" max="27" width="23" style="24" bestFit="1" customWidth="1"/>
    <col min="28" max="28" width="12.33203125" style="24" bestFit="1" customWidth="1"/>
    <col min="29" max="29" width="23" style="24" bestFit="1" customWidth="1"/>
    <col min="30" max="30" width="12.33203125" style="24" bestFit="1" customWidth="1"/>
    <col min="31" max="31" width="27.1640625" style="24" bestFit="1" customWidth="1"/>
    <col min="32" max="32" width="26.33203125" style="24" bestFit="1" customWidth="1"/>
    <col min="33" max="33" width="27.1640625" style="24" bestFit="1" customWidth="1"/>
    <col min="34" max="34" width="24.5" style="24" bestFit="1" customWidth="1"/>
    <col min="35" max="35" width="28" style="24" bestFit="1" customWidth="1"/>
    <col min="36" max="36" width="26.33203125" style="24" bestFit="1" customWidth="1"/>
    <col min="37" max="37" width="27.1640625" style="24" bestFit="1" customWidth="1"/>
    <col min="38" max="38" width="24.5" style="24" bestFit="1" customWidth="1"/>
    <col min="39" max="39" width="18.1640625" style="24" bestFit="1" customWidth="1"/>
    <col min="40" max="40" width="16.33203125" style="24" bestFit="1" customWidth="1"/>
    <col min="41" max="41" width="21.5" style="24" bestFit="1" customWidth="1"/>
    <col min="42" max="42" width="13.5" style="24" bestFit="1" customWidth="1"/>
    <col min="43" max="43" width="21.83203125" style="24" bestFit="1" customWidth="1"/>
    <col min="44" max="44" width="22.5" style="24" bestFit="1" customWidth="1"/>
    <col min="45" max="45" width="32.6640625" style="24" bestFit="1" customWidth="1"/>
    <col min="46" max="46" width="23" style="24" bestFit="1" customWidth="1"/>
    <col min="47" max="47" width="15.1640625" style="24" bestFit="1" customWidth="1"/>
    <col min="48" max="48" width="23.5" style="24" bestFit="1" customWidth="1"/>
    <col min="49" max="49" width="18.1640625" style="24" bestFit="1" customWidth="1"/>
    <col min="50" max="50" width="16.33203125" style="24" bestFit="1" customWidth="1"/>
    <col min="51" max="51" width="21.5" style="24" bestFit="1" customWidth="1"/>
    <col min="52" max="52" width="13.5" style="24" bestFit="1" customWidth="1"/>
    <col min="53" max="53" width="21.83203125" style="24" bestFit="1" customWidth="1"/>
    <col min="54" max="54" width="22.5" style="24" bestFit="1" customWidth="1"/>
    <col min="55" max="55" width="32.6640625" style="24" bestFit="1" customWidth="1"/>
    <col min="56" max="56" width="23" style="24" bestFit="1" customWidth="1"/>
    <col min="57" max="57" width="15.1640625" style="24" bestFit="1" customWidth="1"/>
    <col min="58" max="58" width="23.5" style="24" bestFit="1" customWidth="1"/>
    <col min="59" max="59" width="17.5" style="24" bestFit="1" customWidth="1"/>
    <col min="60" max="60" width="20.5" style="24" bestFit="1" customWidth="1"/>
    <col min="61" max="61" width="12.5" style="24" bestFit="1" customWidth="1"/>
    <col min="62" max="62" width="20.83203125" style="24" bestFit="1" customWidth="1"/>
    <col min="63" max="63" width="21.5" style="24" bestFit="1" customWidth="1"/>
    <col min="64" max="64" width="15.33203125" style="24" bestFit="1" customWidth="1"/>
    <col min="65" max="65" width="20.6640625" style="24" bestFit="1" customWidth="1"/>
    <col min="66" max="66" width="12.83203125" style="24" bestFit="1" customWidth="1"/>
    <col min="67" max="67" width="21.1640625" style="24" bestFit="1" customWidth="1"/>
    <col min="68" max="68" width="21.83203125" style="24" bestFit="1" customWidth="1"/>
    <col min="69" max="69" width="30.6640625" style="24" bestFit="1" customWidth="1"/>
    <col min="70" max="70" width="29" style="24" bestFit="1" customWidth="1"/>
    <col min="71" max="71" width="39.83203125" style="24" bestFit="1" customWidth="1"/>
    <col min="72" max="72" width="34.5" style="24" bestFit="1" customWidth="1"/>
    <col min="73" max="73" width="35.5" style="24" bestFit="1" customWidth="1"/>
    <col min="74" max="74" width="23.5" style="24" bestFit="1" customWidth="1"/>
    <col min="75" max="75" width="22.1640625" style="24" bestFit="1" customWidth="1"/>
    <col min="76" max="76" width="22" style="24" bestFit="1" customWidth="1"/>
    <col min="77" max="77" width="16.33203125" style="24" bestFit="1" customWidth="1"/>
    <col min="78" max="78" width="35.33203125" style="24" bestFit="1" customWidth="1"/>
    <col min="79" max="79" width="28.6640625" style="24" bestFit="1" customWidth="1"/>
    <col min="80" max="80" width="30.6640625" style="24" bestFit="1" customWidth="1"/>
    <col min="81" max="81" width="29" style="24" bestFit="1" customWidth="1"/>
    <col min="82" max="82" width="39.83203125" style="24" bestFit="1" customWidth="1"/>
    <col min="83" max="83" width="34.5" style="24" bestFit="1" customWidth="1"/>
    <col min="84" max="84" width="35.5" style="24" bestFit="1" customWidth="1"/>
    <col min="85" max="85" width="23.5" style="24" bestFit="1" customWidth="1"/>
    <col min="86" max="86" width="22.1640625" style="24" bestFit="1" customWidth="1"/>
    <col min="87" max="87" width="22" style="24" bestFit="1" customWidth="1"/>
    <col min="88" max="88" width="16.33203125" style="24" bestFit="1" customWidth="1"/>
    <col min="89" max="89" width="35.33203125" style="24" bestFit="1" customWidth="1"/>
    <col min="90" max="90" width="28.6640625" style="24" bestFit="1" customWidth="1"/>
    <col min="91" max="91" width="30.6640625" style="24" bestFit="1" customWidth="1"/>
    <col min="92" max="92" width="29" style="24" bestFit="1" customWidth="1"/>
    <col min="93" max="93" width="39.83203125" style="24" bestFit="1" customWidth="1"/>
    <col min="94" max="94" width="34.5" style="24" bestFit="1" customWidth="1"/>
    <col min="95" max="95" width="35.5" style="24" bestFit="1" customWidth="1"/>
    <col min="96" max="96" width="23.5" style="24" bestFit="1" customWidth="1"/>
    <col min="97" max="97" width="22.1640625" style="24" bestFit="1" customWidth="1"/>
    <col min="98" max="98" width="22" style="24" bestFit="1" customWidth="1"/>
    <col min="99" max="99" width="16.33203125" style="24" bestFit="1" customWidth="1"/>
    <col min="100" max="100" width="35.33203125" style="24" bestFit="1" customWidth="1"/>
    <col min="101" max="101" width="28.6640625" style="24" bestFit="1" customWidth="1"/>
    <col min="102" max="102" width="30.6640625" style="24" bestFit="1" customWidth="1"/>
    <col min="103" max="103" width="29" style="24" bestFit="1" customWidth="1"/>
    <col min="104" max="104" width="39.83203125" style="24" bestFit="1" customWidth="1"/>
    <col min="105" max="105" width="34.5" style="24" bestFit="1" customWidth="1"/>
    <col min="106" max="106" width="35.5" style="24" bestFit="1" customWidth="1"/>
    <col min="107" max="107" width="23.5" style="24" bestFit="1" customWidth="1"/>
    <col min="108" max="108" width="22.1640625" style="24" bestFit="1" customWidth="1"/>
    <col min="109" max="109" width="22" style="24" bestFit="1" customWidth="1"/>
    <col min="110" max="110" width="16.33203125" style="24" bestFit="1" customWidth="1"/>
    <col min="111" max="111" width="35.33203125" style="24" bestFit="1" customWidth="1"/>
    <col min="112" max="112" width="28.6640625" style="24" bestFit="1" customWidth="1"/>
    <col min="113" max="113" width="30.6640625" style="24" bestFit="1" customWidth="1"/>
    <col min="114" max="114" width="29" style="24" bestFit="1" customWidth="1"/>
    <col min="115" max="115" width="39.83203125" style="24" bestFit="1" customWidth="1"/>
    <col min="116" max="116" width="34.5" style="24" bestFit="1" customWidth="1"/>
    <col min="117" max="117" width="35.5" style="24" bestFit="1" customWidth="1"/>
    <col min="118" max="118" width="23.5" style="24" bestFit="1" customWidth="1"/>
    <col min="119" max="119" width="22.1640625" style="24" bestFit="1" customWidth="1"/>
    <col min="120" max="120" width="22" style="24" bestFit="1" customWidth="1"/>
    <col min="121" max="121" width="16.33203125" style="24" bestFit="1" customWidth="1"/>
    <col min="122" max="122" width="35.33203125" style="24" bestFit="1" customWidth="1"/>
    <col min="123" max="123" width="28.6640625" style="24" bestFit="1" customWidth="1"/>
    <col min="124" max="124" width="30.6640625" style="24" bestFit="1" customWidth="1"/>
    <col min="125" max="125" width="29" style="24" bestFit="1" customWidth="1"/>
    <col min="126" max="126" width="39.83203125" style="24" bestFit="1" customWidth="1"/>
    <col min="127" max="127" width="34.5" style="24" bestFit="1" customWidth="1"/>
    <col min="128" max="128" width="35.5" style="24" bestFit="1" customWidth="1"/>
    <col min="129" max="129" width="23.5" style="24" bestFit="1" customWidth="1"/>
    <col min="130" max="130" width="22.1640625" style="24" bestFit="1" customWidth="1"/>
    <col min="131" max="131" width="22" style="24" bestFit="1" customWidth="1"/>
    <col min="132" max="132" width="16.33203125" style="24" bestFit="1" customWidth="1"/>
    <col min="133" max="133" width="35.33203125" style="24" bestFit="1" customWidth="1"/>
    <col min="134" max="134" width="28.6640625" style="24" bestFit="1" customWidth="1"/>
    <col min="135" max="135" width="30.6640625" style="24" bestFit="1" customWidth="1"/>
    <col min="136" max="136" width="29" style="24" bestFit="1" customWidth="1"/>
    <col min="137" max="137" width="39.83203125" style="24" bestFit="1" customWidth="1"/>
    <col min="138" max="138" width="34.5" style="24" bestFit="1" customWidth="1"/>
    <col min="139" max="139" width="35.5" style="24" bestFit="1" customWidth="1"/>
    <col min="140" max="140" width="23.5" style="24" bestFit="1" customWidth="1"/>
    <col min="141" max="141" width="22.1640625" style="24" bestFit="1" customWidth="1"/>
    <col min="142" max="142" width="22" style="24" bestFit="1" customWidth="1"/>
    <col min="143" max="143" width="16.33203125" style="24" bestFit="1" customWidth="1"/>
    <col min="144" max="144" width="35.33203125" style="24" bestFit="1" customWidth="1"/>
    <col min="145" max="145" width="28.6640625" style="24" bestFit="1" customWidth="1"/>
    <col min="146" max="146" width="30.6640625" style="24" bestFit="1" customWidth="1"/>
    <col min="147" max="147" width="29" style="24" bestFit="1" customWidth="1"/>
    <col min="148" max="148" width="39.83203125" style="24" bestFit="1" customWidth="1"/>
    <col min="149" max="149" width="34.5" style="24" bestFit="1" customWidth="1"/>
    <col min="150" max="150" width="35.5" style="24" bestFit="1" customWidth="1"/>
    <col min="151" max="151" width="23.5" style="24" bestFit="1" customWidth="1"/>
    <col min="152" max="152" width="22.1640625" style="24" bestFit="1" customWidth="1"/>
    <col min="153" max="153" width="22" style="24" bestFit="1" customWidth="1"/>
    <col min="154" max="154" width="16.33203125" style="24" bestFit="1" customWidth="1"/>
    <col min="155" max="155" width="35.33203125" style="24" bestFit="1" customWidth="1"/>
    <col min="156" max="156" width="28.6640625" style="24" bestFit="1" customWidth="1"/>
    <col min="157" max="157" width="30.6640625" style="24" bestFit="1" customWidth="1"/>
    <col min="158" max="158" width="29" style="24" bestFit="1" customWidth="1"/>
    <col min="159" max="159" width="39.83203125" style="24" bestFit="1" customWidth="1"/>
    <col min="160" max="160" width="34.5" style="24" bestFit="1" customWidth="1"/>
    <col min="161" max="161" width="35.5" style="24" bestFit="1" customWidth="1"/>
    <col min="162" max="162" width="23.5" style="24" bestFit="1" customWidth="1"/>
    <col min="163" max="163" width="22.1640625" style="24" bestFit="1" customWidth="1"/>
    <col min="164" max="164" width="22" style="24" bestFit="1" customWidth="1"/>
    <col min="165" max="165" width="16.33203125" style="24" bestFit="1" customWidth="1"/>
    <col min="166" max="166" width="35.33203125" style="24" bestFit="1" customWidth="1"/>
    <col min="167" max="167" width="28.6640625" style="24" bestFit="1" customWidth="1"/>
    <col min="168" max="168" width="31.6640625" style="24" bestFit="1" customWidth="1"/>
    <col min="169" max="169" width="30.1640625" style="24" bestFit="1" customWidth="1"/>
    <col min="170" max="170" width="40.83203125" style="24" bestFit="1" customWidth="1"/>
    <col min="171" max="171" width="35.5" style="24" bestFit="1" customWidth="1"/>
    <col min="172" max="172" width="36.5" style="24" bestFit="1" customWidth="1"/>
    <col min="173" max="173" width="24.5" style="24" bestFit="1" customWidth="1"/>
    <col min="174" max="174" width="23.1640625" style="24" bestFit="1" customWidth="1"/>
    <col min="175" max="175" width="23" style="24" bestFit="1" customWidth="1"/>
    <col min="176" max="176" width="17.5" style="24" bestFit="1" customWidth="1"/>
    <col min="177" max="177" width="36.33203125" style="24" bestFit="1" customWidth="1"/>
    <col min="178" max="178" width="29.83203125" style="24" bestFit="1" customWidth="1"/>
    <col min="179" max="179" width="20.5" style="24" bestFit="1" customWidth="1"/>
    <col min="180" max="180" width="12.6640625" style="24" bestFit="1" customWidth="1"/>
    <col min="181" max="181" width="14.83203125" style="24" bestFit="1" customWidth="1"/>
    <col min="182" max="182" width="21.1640625" style="24" bestFit="1" customWidth="1"/>
    <col min="183" max="183" width="38.33203125" style="24" bestFit="1" customWidth="1"/>
    <col min="184" max="184" width="11" style="24" bestFit="1" customWidth="1"/>
    <col min="185" max="185" width="31.33203125" style="24" bestFit="1" customWidth="1"/>
    <col min="186" max="186" width="44" style="24" bestFit="1" customWidth="1"/>
    <col min="187" max="187" width="20.5" style="24" bestFit="1" customWidth="1"/>
    <col min="188" max="188" width="12.6640625" style="24" bestFit="1" customWidth="1"/>
    <col min="189" max="189" width="14.83203125" style="24" bestFit="1" customWidth="1"/>
    <col min="190" max="190" width="21.1640625" style="24" bestFit="1" customWidth="1"/>
    <col min="191" max="191" width="38.33203125" style="24" bestFit="1" customWidth="1"/>
    <col min="192" max="192" width="11" style="24" bestFit="1" customWidth="1"/>
    <col min="193" max="193" width="31.33203125" style="24" bestFit="1" customWidth="1"/>
    <col min="194" max="194" width="44" style="24" bestFit="1" customWidth="1"/>
    <col min="195" max="195" width="20.5" style="24" bestFit="1" customWidth="1"/>
    <col min="196" max="196" width="12.6640625" style="24" bestFit="1" customWidth="1"/>
    <col min="197" max="197" width="14.83203125" style="24" bestFit="1" customWidth="1"/>
    <col min="198" max="198" width="21.1640625" style="24" bestFit="1" customWidth="1"/>
    <col min="199" max="199" width="38.33203125" style="24" bestFit="1" customWidth="1"/>
    <col min="200" max="200" width="11" style="24" bestFit="1" customWidth="1"/>
    <col min="201" max="201" width="31.33203125" style="24" bestFit="1" customWidth="1"/>
    <col min="202" max="202" width="44" style="24" bestFit="1" customWidth="1"/>
    <col min="203" max="203" width="33.5" style="24" bestFit="1" customWidth="1"/>
    <col min="204" max="204" width="40.6640625" style="24" bestFit="1" customWidth="1"/>
    <col min="205" max="205" width="33.5" style="24" bestFit="1" customWidth="1"/>
    <col min="206" max="206" width="40.6640625" style="24" bestFit="1" customWidth="1"/>
    <col min="207" max="16384" width="9.1640625" style="24"/>
  </cols>
  <sheetData>
    <row r="1" spans="1:206" ht="15" customHeight="1">
      <c r="A1" s="22" t="s">
        <v>10</v>
      </c>
      <c r="B1" s="22" t="s">
        <v>13</v>
      </c>
      <c r="C1" s="22" t="s">
        <v>16</v>
      </c>
      <c r="D1" s="22" t="s">
        <v>19</v>
      </c>
      <c r="E1" s="22" t="s">
        <v>22</v>
      </c>
      <c r="F1" s="22" t="s">
        <v>562</v>
      </c>
      <c r="G1" s="22" t="s">
        <v>563</v>
      </c>
      <c r="H1" s="22" t="s">
        <v>30</v>
      </c>
      <c r="I1" s="22" t="s">
        <v>34</v>
      </c>
      <c r="J1" s="22" t="s">
        <v>32</v>
      </c>
      <c r="K1" s="22" t="s">
        <v>564</v>
      </c>
      <c r="L1" s="22" t="s">
        <v>38</v>
      </c>
      <c r="M1" s="22" t="s">
        <v>42</v>
      </c>
      <c r="N1" s="22" t="s">
        <v>40</v>
      </c>
      <c r="O1" s="22" t="s">
        <v>565</v>
      </c>
      <c r="P1" s="22" t="s">
        <v>46</v>
      </c>
      <c r="Q1" s="22" t="s">
        <v>566</v>
      </c>
      <c r="R1" s="22" t="s">
        <v>567</v>
      </c>
      <c r="S1" s="22" t="s">
        <v>52</v>
      </c>
      <c r="T1" s="22" t="s">
        <v>54</v>
      </c>
      <c r="U1" s="22" t="s">
        <v>56</v>
      </c>
      <c r="V1" s="22" t="s">
        <v>58</v>
      </c>
      <c r="W1" s="22" t="s">
        <v>60</v>
      </c>
      <c r="X1" s="22" t="s">
        <v>63</v>
      </c>
      <c r="Y1" s="22" t="s">
        <v>66</v>
      </c>
      <c r="Z1" s="22" t="s">
        <v>69</v>
      </c>
      <c r="AA1" s="22" t="s">
        <v>72</v>
      </c>
      <c r="AB1" s="22" t="s">
        <v>74</v>
      </c>
      <c r="AC1" s="22" t="s">
        <v>76</v>
      </c>
      <c r="AD1" s="22" t="s">
        <v>78</v>
      </c>
      <c r="AE1" s="22" t="s">
        <v>82</v>
      </c>
      <c r="AF1" s="22" t="s">
        <v>85</v>
      </c>
      <c r="AG1" s="22" t="s">
        <v>88</v>
      </c>
      <c r="AH1" s="22" t="s">
        <v>91</v>
      </c>
      <c r="AI1" s="22" t="s">
        <v>93</v>
      </c>
      <c r="AJ1" s="22" t="s">
        <v>96</v>
      </c>
      <c r="AK1" s="22" t="s">
        <v>99</v>
      </c>
      <c r="AL1" s="22" t="s">
        <v>102</v>
      </c>
      <c r="AM1" s="21" t="s">
        <v>568</v>
      </c>
      <c r="AN1" s="21" t="s">
        <v>111</v>
      </c>
      <c r="AO1" s="21" t="s">
        <v>569</v>
      </c>
      <c r="AP1" s="21" t="s">
        <v>570</v>
      </c>
      <c r="AQ1" s="21" t="s">
        <v>571</v>
      </c>
      <c r="AR1" s="21" t="s">
        <v>572</v>
      </c>
      <c r="AS1" s="21" t="s">
        <v>127</v>
      </c>
      <c r="AT1" s="21" t="s">
        <v>573</v>
      </c>
      <c r="AU1" s="21" t="s">
        <v>574</v>
      </c>
      <c r="AV1" s="21" t="s">
        <v>575</v>
      </c>
      <c r="AW1" s="21" t="s">
        <v>576</v>
      </c>
      <c r="AX1" s="21" t="s">
        <v>133</v>
      </c>
      <c r="AY1" s="21" t="s">
        <v>577</v>
      </c>
      <c r="AZ1" s="21" t="s">
        <v>578</v>
      </c>
      <c r="BA1" s="21" t="s">
        <v>579</v>
      </c>
      <c r="BB1" s="21" t="s">
        <v>580</v>
      </c>
      <c r="BC1" s="21" t="s">
        <v>139</v>
      </c>
      <c r="BD1" s="21" t="s">
        <v>581</v>
      </c>
      <c r="BE1" s="21" t="s">
        <v>582</v>
      </c>
      <c r="BF1" s="21" t="s">
        <v>583</v>
      </c>
      <c r="BG1" s="21" t="s">
        <v>145</v>
      </c>
      <c r="BH1" s="21" t="s">
        <v>584</v>
      </c>
      <c r="BI1" s="21" t="s">
        <v>585</v>
      </c>
      <c r="BJ1" s="21" t="s">
        <v>586</v>
      </c>
      <c r="BK1" s="21" t="s">
        <v>587</v>
      </c>
      <c r="BL1" s="21" t="s">
        <v>157</v>
      </c>
      <c r="BM1" s="21" t="s">
        <v>588</v>
      </c>
      <c r="BN1" s="21" t="s">
        <v>589</v>
      </c>
      <c r="BO1" s="21" t="s">
        <v>590</v>
      </c>
      <c r="BP1" s="21" t="s">
        <v>591</v>
      </c>
      <c r="BQ1" s="21" t="s">
        <v>592</v>
      </c>
      <c r="BR1" s="22" t="s">
        <v>593</v>
      </c>
      <c r="BS1" s="21" t="s">
        <v>173</v>
      </c>
      <c r="BT1" s="22" t="s">
        <v>594</v>
      </c>
      <c r="BU1" s="22" t="s">
        <v>595</v>
      </c>
      <c r="BV1" s="21" t="s">
        <v>596</v>
      </c>
      <c r="BW1" s="21" t="s">
        <v>597</v>
      </c>
      <c r="BX1" s="21" t="s">
        <v>598</v>
      </c>
      <c r="BY1" s="21" t="s">
        <v>599</v>
      </c>
      <c r="BZ1" s="23" t="s">
        <v>600</v>
      </c>
      <c r="CA1" s="23" t="s">
        <v>601</v>
      </c>
      <c r="CB1" s="21" t="s">
        <v>602</v>
      </c>
      <c r="CC1" s="22" t="s">
        <v>603</v>
      </c>
      <c r="CD1" s="21" t="s">
        <v>201</v>
      </c>
      <c r="CE1" s="22" t="s">
        <v>604</v>
      </c>
      <c r="CF1" s="22" t="s">
        <v>605</v>
      </c>
      <c r="CG1" s="21" t="s">
        <v>606</v>
      </c>
      <c r="CH1" s="21" t="s">
        <v>607</v>
      </c>
      <c r="CI1" s="21" t="s">
        <v>608</v>
      </c>
      <c r="CJ1" s="21" t="s">
        <v>609</v>
      </c>
      <c r="CK1" s="23" t="s">
        <v>610</v>
      </c>
      <c r="CL1" s="23" t="s">
        <v>611</v>
      </c>
      <c r="CM1" s="21" t="s">
        <v>612</v>
      </c>
      <c r="CN1" s="22" t="s">
        <v>613</v>
      </c>
      <c r="CO1" s="21" t="s">
        <v>217</v>
      </c>
      <c r="CP1" s="22" t="s">
        <v>614</v>
      </c>
      <c r="CQ1" s="22" t="s">
        <v>615</v>
      </c>
      <c r="CR1" s="21" t="s">
        <v>616</v>
      </c>
      <c r="CS1" s="21" t="s">
        <v>617</v>
      </c>
      <c r="CT1" s="21" t="s">
        <v>618</v>
      </c>
      <c r="CU1" s="21" t="s">
        <v>619</v>
      </c>
      <c r="CV1" s="23" t="s">
        <v>620</v>
      </c>
      <c r="CW1" s="23" t="s">
        <v>621</v>
      </c>
      <c r="CX1" s="21" t="s">
        <v>622</v>
      </c>
      <c r="CY1" s="22" t="s">
        <v>623</v>
      </c>
      <c r="CZ1" s="21" t="s">
        <v>233</v>
      </c>
      <c r="DA1" s="22" t="s">
        <v>624</v>
      </c>
      <c r="DB1" s="22" t="s">
        <v>625</v>
      </c>
      <c r="DC1" s="21" t="s">
        <v>626</v>
      </c>
      <c r="DD1" s="21" t="s">
        <v>627</v>
      </c>
      <c r="DE1" s="21" t="s">
        <v>628</v>
      </c>
      <c r="DF1" s="21" t="s">
        <v>629</v>
      </c>
      <c r="DG1" s="23" t="s">
        <v>630</v>
      </c>
      <c r="DH1" s="23" t="s">
        <v>631</v>
      </c>
      <c r="DI1" s="21" t="s">
        <v>632</v>
      </c>
      <c r="DJ1" s="22" t="s">
        <v>633</v>
      </c>
      <c r="DK1" s="21" t="s">
        <v>252</v>
      </c>
      <c r="DL1" s="22" t="s">
        <v>634</v>
      </c>
      <c r="DM1" s="22" t="s">
        <v>635</v>
      </c>
      <c r="DN1" s="21" t="s">
        <v>636</v>
      </c>
      <c r="DO1" s="21" t="s">
        <v>637</v>
      </c>
      <c r="DP1" s="21" t="s">
        <v>638</v>
      </c>
      <c r="DQ1" s="21" t="s">
        <v>639</v>
      </c>
      <c r="DR1" s="23" t="s">
        <v>640</v>
      </c>
      <c r="DS1" s="23" t="s">
        <v>641</v>
      </c>
      <c r="DT1" s="21" t="s">
        <v>642</v>
      </c>
      <c r="DU1" s="22" t="s">
        <v>643</v>
      </c>
      <c r="DV1" s="21" t="s">
        <v>264</v>
      </c>
      <c r="DW1" s="22" t="s">
        <v>644</v>
      </c>
      <c r="DX1" s="22" t="s">
        <v>645</v>
      </c>
      <c r="DY1" s="21" t="s">
        <v>646</v>
      </c>
      <c r="DZ1" s="21" t="s">
        <v>647</v>
      </c>
      <c r="EA1" s="21" t="s">
        <v>648</v>
      </c>
      <c r="EB1" s="21" t="s">
        <v>649</v>
      </c>
      <c r="EC1" s="23" t="s">
        <v>650</v>
      </c>
      <c r="ED1" s="23" t="s">
        <v>651</v>
      </c>
      <c r="EE1" s="21" t="s">
        <v>652</v>
      </c>
      <c r="EF1" s="22" t="s">
        <v>653</v>
      </c>
      <c r="EG1" s="21" t="s">
        <v>276</v>
      </c>
      <c r="EH1" s="22" t="s">
        <v>654</v>
      </c>
      <c r="EI1" s="22" t="s">
        <v>655</v>
      </c>
      <c r="EJ1" s="21" t="s">
        <v>656</v>
      </c>
      <c r="EK1" s="21" t="s">
        <v>657</v>
      </c>
      <c r="EL1" s="21" t="s">
        <v>658</v>
      </c>
      <c r="EM1" s="21" t="s">
        <v>659</v>
      </c>
      <c r="EN1" s="23" t="s">
        <v>660</v>
      </c>
      <c r="EO1" s="23" t="s">
        <v>661</v>
      </c>
      <c r="EP1" s="21" t="s">
        <v>662</v>
      </c>
      <c r="EQ1" s="22" t="s">
        <v>663</v>
      </c>
      <c r="ER1" s="21" t="s">
        <v>288</v>
      </c>
      <c r="ES1" s="22" t="s">
        <v>664</v>
      </c>
      <c r="ET1" s="22" t="s">
        <v>665</v>
      </c>
      <c r="EU1" s="21" t="s">
        <v>666</v>
      </c>
      <c r="EV1" s="21" t="s">
        <v>667</v>
      </c>
      <c r="EW1" s="21" t="s">
        <v>668</v>
      </c>
      <c r="EX1" s="21" t="s">
        <v>669</v>
      </c>
      <c r="EY1" s="23" t="s">
        <v>670</v>
      </c>
      <c r="EZ1" s="23" t="s">
        <v>671</v>
      </c>
      <c r="FA1" s="21" t="s">
        <v>672</v>
      </c>
      <c r="FB1" s="22" t="s">
        <v>673</v>
      </c>
      <c r="FC1" s="21" t="s">
        <v>300</v>
      </c>
      <c r="FD1" s="22" t="s">
        <v>674</v>
      </c>
      <c r="FE1" s="22" t="s">
        <v>675</v>
      </c>
      <c r="FF1" s="21" t="s">
        <v>676</v>
      </c>
      <c r="FG1" s="21" t="s">
        <v>677</v>
      </c>
      <c r="FH1" s="21" t="s">
        <v>678</v>
      </c>
      <c r="FI1" s="21" t="s">
        <v>679</v>
      </c>
      <c r="FJ1" s="23" t="s">
        <v>680</v>
      </c>
      <c r="FK1" s="23" t="s">
        <v>681</v>
      </c>
      <c r="FL1" s="21" t="s">
        <v>682</v>
      </c>
      <c r="FM1" s="22" t="s">
        <v>683</v>
      </c>
      <c r="FN1" s="21" t="s">
        <v>312</v>
      </c>
      <c r="FO1" s="22" t="s">
        <v>684</v>
      </c>
      <c r="FP1" s="22" t="s">
        <v>685</v>
      </c>
      <c r="FQ1" s="21" t="s">
        <v>686</v>
      </c>
      <c r="FR1" s="21" t="s">
        <v>687</v>
      </c>
      <c r="FS1" s="21" t="s">
        <v>688</v>
      </c>
      <c r="FT1" s="21" t="s">
        <v>689</v>
      </c>
      <c r="FU1" s="23" t="s">
        <v>690</v>
      </c>
      <c r="FV1" s="23" t="s">
        <v>691</v>
      </c>
      <c r="FW1" s="22" t="s">
        <v>692</v>
      </c>
      <c r="FX1" s="22" t="s">
        <v>693</v>
      </c>
      <c r="FY1" s="22" t="s">
        <v>694</v>
      </c>
      <c r="FZ1" s="25" t="s">
        <v>695</v>
      </c>
      <c r="GA1" s="25" t="s">
        <v>696</v>
      </c>
      <c r="GB1" s="22" t="s">
        <v>697</v>
      </c>
      <c r="GC1" s="22" t="s">
        <v>698</v>
      </c>
      <c r="GD1" s="22" t="s">
        <v>699</v>
      </c>
      <c r="GE1" s="22" t="s">
        <v>700</v>
      </c>
      <c r="GF1" s="22" t="s">
        <v>701</v>
      </c>
      <c r="GG1" s="22" t="s">
        <v>702</v>
      </c>
      <c r="GH1" s="25" t="s">
        <v>703</v>
      </c>
      <c r="GI1" s="25" t="s">
        <v>704</v>
      </c>
      <c r="GJ1" s="22" t="s">
        <v>705</v>
      </c>
      <c r="GK1" s="22" t="s">
        <v>706</v>
      </c>
      <c r="GL1" s="22" t="s">
        <v>707</v>
      </c>
      <c r="GM1" s="22" t="s">
        <v>708</v>
      </c>
      <c r="GN1" s="22" t="s">
        <v>709</v>
      </c>
      <c r="GO1" s="22" t="s">
        <v>710</v>
      </c>
      <c r="GP1" s="25" t="s">
        <v>711</v>
      </c>
      <c r="GQ1" s="25" t="s">
        <v>712</v>
      </c>
      <c r="GR1" s="22" t="s">
        <v>713</v>
      </c>
      <c r="GS1" s="22" t="s">
        <v>714</v>
      </c>
      <c r="GT1" s="22" t="s">
        <v>715</v>
      </c>
      <c r="GU1" s="26" t="s">
        <v>716</v>
      </c>
      <c r="GV1" s="26" t="s">
        <v>717</v>
      </c>
      <c r="GW1" s="26" t="s">
        <v>718</v>
      </c>
      <c r="GX1" s="26" t="s">
        <v>719</v>
      </c>
    </row>
    <row r="2" spans="1:206" ht="15" customHeight="1">
      <c r="A2" s="24" t="str">
        <f>nome</f>
        <v>Alberto Luigi Michele</v>
      </c>
      <c r="B2" s="24" t="str">
        <f>cognome</f>
        <v>Rolando</v>
      </c>
      <c r="C2" s="24" t="str">
        <f>sesso</f>
        <v>M</v>
      </c>
      <c r="D2" s="24" t="str">
        <f>stato_nascita</f>
        <v>Italia</v>
      </c>
      <c r="E2" s="24" t="str">
        <f>comune_nascita</f>
        <v>Milano</v>
      </c>
      <c r="F2" s="24" t="str">
        <f>provincia_nascita</f>
        <v>MI</v>
      </c>
      <c r="G2" s="24" t="str">
        <f>data_nascita</f>
        <v>1966</v>
      </c>
      <c r="H2" s="24">
        <f>indirizzo_residenza</f>
        <v>0</v>
      </c>
      <c r="I2" s="24">
        <f>cap_residenza</f>
        <v>0</v>
      </c>
      <c r="J2" s="24">
        <f>comune_residenza</f>
        <v>0</v>
      </c>
      <c r="K2" s="24">
        <f>provincia_residenza</f>
        <v>0</v>
      </c>
      <c r="L2" s="24">
        <f>indirizzo_domicilio</f>
        <v>0</v>
      </c>
      <c r="M2" s="24">
        <f>cap_domicilio</f>
        <v>0</v>
      </c>
      <c r="N2" s="24">
        <f>comune_domicilio</f>
        <v>0</v>
      </c>
      <c r="O2" s="24">
        <f>provincia_domicilio</f>
        <v>0</v>
      </c>
      <c r="P2" s="24">
        <f>codice_fiscale</f>
        <v>0</v>
      </c>
      <c r="Q2" s="24">
        <f>partita_iva</f>
        <v>0</v>
      </c>
      <c r="R2" s="24">
        <f>intestatario_partita_iva</f>
        <v>0</v>
      </c>
      <c r="S2" s="24">
        <f>telefono</f>
        <v>0</v>
      </c>
      <c r="T2" s="24">
        <f>cellulare</f>
        <v>0</v>
      </c>
      <c r="U2" s="24">
        <f>fax</f>
        <v>0</v>
      </c>
      <c r="V2" s="24">
        <f>email</f>
        <v>0</v>
      </c>
      <c r="W2" s="24">
        <f>pec</f>
        <v>0</v>
      </c>
      <c r="X2" s="24" t="str">
        <f>lingua_madre</f>
        <v>Italiano</v>
      </c>
      <c r="Y2" s="24" t="str">
        <f>lingua1</f>
        <v>Inglese</v>
      </c>
      <c r="Z2" s="24" t="str">
        <f>lingua1_livello</f>
        <v>7 Professionale</v>
      </c>
      <c r="AA2" s="24">
        <f>lingua2</f>
        <v>0</v>
      </c>
      <c r="AB2" s="24">
        <f>lingua2_livello</f>
        <v>0</v>
      </c>
      <c r="AC2" s="24">
        <f>lingua3</f>
        <v>0</v>
      </c>
      <c r="AD2" s="24">
        <f>lingua3_livello</f>
        <v>0</v>
      </c>
      <c r="AE2" s="24" t="str">
        <f>spec_principale</f>
        <v>AEROSPAZIO</v>
      </c>
      <c r="AF2" s="24" t="str">
        <f>ads1_principale</f>
        <v xml:space="preserve">AS2 Sistemi ed equipaggiamenti innovativi </v>
      </c>
      <c r="AG2" s="24" t="str">
        <f>ads1_secondaria</f>
        <v>AS1 Piattaforme aeronautiche del futuro</v>
      </c>
      <c r="AH2" s="24">
        <f>ads1_terziaria</f>
        <v>0</v>
      </c>
      <c r="AI2" s="24" t="str">
        <f>spec_secondaria</f>
        <v>MOBILITÀ_SOSTENIBILE</v>
      </c>
      <c r="AJ2" s="24" t="str">
        <f>ads2_principale</f>
        <v>MS1 Nuove tecnologie per i veicoli leggeri del futuro</v>
      </c>
      <c r="AK2" s="24" t="str">
        <f>ads2_secondaria</f>
        <v>MS2 Efficienza energetica e riduzione delle emissioni nei trasporti</v>
      </c>
      <c r="AL2" s="24" t="str">
        <f>ads2_terziaria</f>
        <v>MS3 Sistemi intelligenti di trasporto e di mobilità sostenibile</v>
      </c>
      <c r="AM2" s="24" t="str">
        <f>l1_tipo</f>
        <v>Vecchio ordinamento</v>
      </c>
      <c r="AN2" s="24" t="str">
        <f>l1_tema</f>
        <v>Ingegneria Aeronautica</v>
      </c>
      <c r="AO2" s="24" t="str">
        <f>l1_anno</f>
        <v>1993</v>
      </c>
      <c r="AP2" s="24" t="str">
        <f>l1_presso</f>
        <v>Politecnico di Milano</v>
      </c>
      <c r="AQ2" s="24" t="str">
        <f>l1_titolo</f>
        <v>Design of a GPS navigation system</v>
      </c>
      <c r="AR2" s="24" t="str">
        <f>l1_voto</f>
        <v>91/100</v>
      </c>
      <c r="AS2" s="24">
        <f>l11_tema</f>
        <v>0</v>
      </c>
      <c r="AT2" s="24">
        <f>l11_anno</f>
        <v>0</v>
      </c>
      <c r="AU2" s="24">
        <f>l11_presso</f>
        <v>0</v>
      </c>
      <c r="AV2" s="24">
        <f>l11_titolo</f>
        <v>0</v>
      </c>
      <c r="AW2" s="24">
        <f>l2_tipo</f>
        <v>0</v>
      </c>
      <c r="AX2" s="24">
        <f>l2_tema</f>
        <v>0</v>
      </c>
      <c r="AY2" s="24">
        <f>l2_anno</f>
        <v>0</v>
      </c>
      <c r="AZ2" s="24">
        <f>l2_presso</f>
        <v>0</v>
      </c>
      <c r="BA2" s="24">
        <f>l2_titolo</f>
        <v>0</v>
      </c>
      <c r="BB2" s="24">
        <f>l2_voto</f>
        <v>0</v>
      </c>
      <c r="BC2" s="24">
        <f>l21_tema</f>
        <v>0</v>
      </c>
      <c r="BD2" s="24">
        <f>l21_anno</f>
        <v>0</v>
      </c>
      <c r="BE2" s="24">
        <f>l21_presso</f>
        <v>0</v>
      </c>
      <c r="BF2" s="24">
        <f>l21_titolo</f>
        <v>0</v>
      </c>
      <c r="BG2" s="24" t="str">
        <f>dot_tema</f>
        <v>Ingegneria Aerospaziale</v>
      </c>
      <c r="BH2" s="24" t="str">
        <f>dot_anno</f>
        <v>2008</v>
      </c>
      <c r="BI2" s="24" t="str">
        <f>dot_presso</f>
        <v>Politecnico di Milano</v>
      </c>
      <c r="BJ2" s="24" t="str">
        <f>dot_titolo</f>
        <v>Development of an Integrated Flight Test Instrumentation System for Ultra Light Machines</v>
      </c>
      <c r="BK2" s="24" t="str">
        <f>dot_voto</f>
        <v>Con merito</v>
      </c>
      <c r="BL2" s="24">
        <f>m2l_tema</f>
        <v>0</v>
      </c>
      <c r="BM2" s="24">
        <f>m2l_anno</f>
        <v>0</v>
      </c>
      <c r="BN2" s="24">
        <f>m2l_presso</f>
        <v>0</v>
      </c>
      <c r="BO2" s="24">
        <f>m2l_titolo</f>
        <v>0</v>
      </c>
      <c r="BP2" s="24">
        <f>m2l_voto</f>
        <v>0</v>
      </c>
      <c r="BQ2" s="24" t="str">
        <f>ep1_inizio</f>
        <v>1998</v>
      </c>
      <c r="BR2" s="24" t="str">
        <f>ep1_fine</f>
        <v>In corso</v>
      </c>
      <c r="BS2" s="24" t="str">
        <f>ep1_denominazione</f>
        <v>Politecnico di Milano - Scuola di Ingegneria Industriale e dell'Informazione</v>
      </c>
      <c r="BT2" s="24" t="str">
        <f>ep1_comune</f>
        <v>Milano</v>
      </c>
      <c r="BU2" s="24" t="str">
        <f>ep1_provincia</f>
        <v>MI</v>
      </c>
      <c r="BV2" s="24" t="str">
        <f>ep1_dimensione</f>
        <v>6 Università o centro di ricerca pubblico</v>
      </c>
      <c r="BW2" s="24" t="str">
        <f>ep1_settore</f>
        <v>Higher education</v>
      </c>
      <c r="BX2" s="24" t="str">
        <f>ep1_ambito</f>
        <v>Pubblico</v>
      </c>
      <c r="BY2" s="24" t="str">
        <f>ep1_rife</f>
        <v>Entrambe</v>
      </c>
      <c r="BZ2" s="24" t="str">
        <f>ep1_attivita</f>
        <v>1998-presente: incarichi di supporto alla didattica Strumentazione Aeronautica, Fisica Tecnica e Sperimentazione in volo. 2007-presente Assegnista di ricerca. 2008-presente Professore a contratto del corso di Ottimizzazione ed Integrazione dei sistemi avionici (2008-2015) e di Strumentazione Aeronautica e radioaiuti alla navigazione (2015-presente)</v>
      </c>
      <c r="CA2" s="24" t="str">
        <f>ep1_resp</f>
        <v>Didattica e Ricerca sperimentale</v>
      </c>
      <c r="CB2" s="24">
        <f>ep2_inizio</f>
        <v>41548</v>
      </c>
      <c r="CC2" s="24" t="str">
        <f>ep2_fine</f>
        <v>in corso</v>
      </c>
      <c r="CD2" s="24" t="str">
        <f>ep2_denominazione</f>
        <v>Politecnico di Milano - Dipartimento di Scienze e Tecnologie Aerospaziali</v>
      </c>
      <c r="CE2" s="24" t="str">
        <f>ep2_comune</f>
        <v>Milano</v>
      </c>
      <c r="CF2" s="24" t="str">
        <f>ep2_provincia</f>
        <v>MI</v>
      </c>
      <c r="CG2" s="24" t="str">
        <f>ep2_dimensione</f>
        <v>6 Università o centro di ricerca pubblico</v>
      </c>
      <c r="CH2" s="24" t="str">
        <f>ep2_settore</f>
        <v>Progetto di ricerca finanziato da UE</v>
      </c>
      <c r="CI2" s="24" t="str">
        <f>ep2_ambito</f>
        <v>Pubblico</v>
      </c>
      <c r="CJ2" s="24" t="str">
        <f>ep2_rife</f>
        <v>Macro-area principale (MA1)</v>
      </c>
      <c r="CK2" s="24" t="str">
        <f>ep2_attivita</f>
        <v>Project MAHEPA, financed by the European Union's Horizon 2020 research and innovation programme under grant agreement No. 723368. Per i dettagli vedere https://www.mahepa.eu</v>
      </c>
      <c r="CL2" s="24" t="str">
        <f>ep2_resp</f>
        <v>Ricercatore coinvolto in WP1 (Powertrain architecture design and power management, control and delivery), WP2 (Component qualification and assembly into ICE-Hybrid powertrain), WP7 (Flight Testing), WP8 (Consolidation of results and trend analysis), WP9 (Scalability studies) and WP10 (Strategies for maximizing the impact of hybrid electric aircraft on near term (2025), medium term (2035) and long term (2050) scenarios studies).</v>
      </c>
      <c r="CM2" s="24">
        <f>ep3_inizio</f>
        <v>41548</v>
      </c>
      <c r="CN2" s="24">
        <f>ep3_fine</f>
        <v>42521</v>
      </c>
      <c r="CO2" s="24" t="str">
        <f>ep3_denominazione</f>
        <v>Politecnico di Milano - Dipartimento di Scienze e Tecnologie Aerospaziali</v>
      </c>
      <c r="CP2" s="24" t="str">
        <f>ep3_comune</f>
        <v>Milano</v>
      </c>
      <c r="CQ2" s="24" t="str">
        <f>ep3_provincia</f>
        <v>MI</v>
      </c>
      <c r="CR2" s="24" t="str">
        <f>ep3_dimensione</f>
        <v>6 Università o centro di ricerca pubblico</v>
      </c>
      <c r="CS2" s="24" t="str">
        <f>ep3_settore</f>
        <v>Progetto di ricerca finanziato da UE</v>
      </c>
      <c r="CT2" s="24" t="str">
        <f>ep3_ambito</f>
        <v>Pubblico</v>
      </c>
      <c r="CU2" s="24" t="str">
        <f>ep3_rife</f>
        <v>Macro-area principale (MA1)</v>
      </c>
      <c r="CV2" s="24" t="str">
        <f>ep3_attivita</f>
        <v>Project MANOEUVRES, financed by European Union’s Clean Sky Joint Undertaking Programme under Grant Agreement N. 620068. Per i dettagli vedere http://www.manoeuvres.eu</v>
      </c>
      <c r="CW2" s="24" t="str">
        <f>ep3_resp</f>
        <v>Leader del WP4 (In-Flight noise monitoring) e tra i principali ricercatori nel WP2 e WP3 (dedicati alla progettazione, allo sviluppo e al test in laboratorio ed in volo del sensore).</v>
      </c>
      <c r="CX2" s="24" t="str">
        <f>ep4_inizio</f>
        <v>Marzo 1995</v>
      </c>
      <c r="CY2" s="24" t="str">
        <f>ep4_fine</f>
        <v>Ottobre 2008</v>
      </c>
      <c r="CZ2" s="24" t="str">
        <f>ep4_denominazione</f>
        <v>GPSAeroborne S.r.l (1995-2003 R Squared s.a.s.)</v>
      </c>
      <c r="DA2" s="24" t="str">
        <f>ep4_comune</f>
        <v>Milano</v>
      </c>
      <c r="DB2" s="24" t="str">
        <f>ep4_provincia</f>
        <v>MI</v>
      </c>
      <c r="DC2" s="24" t="str">
        <f>ep4_dimensione</f>
        <v>1 Micro impresa (&lt; 10 dipendenti)</v>
      </c>
      <c r="DD2" s="24" t="str">
        <f>ep4_settore</f>
        <v>Acquisizione e trasmissiione di dati</v>
      </c>
      <c r="DE2" s="24" t="str">
        <f>ep4_ambito</f>
        <v>Privato</v>
      </c>
      <c r="DF2" s="24" t="str">
        <f>ep4_rife</f>
        <v>Macro-area principale (MA1)</v>
      </c>
      <c r="DG2" s="24" t="str">
        <f>ep4_attivita</f>
        <v>R&amp;D</v>
      </c>
      <c r="DH2" s="24" t="str">
        <f>ep4_resp</f>
        <v>Partner, CTO</v>
      </c>
      <c r="DI2" s="24" t="str">
        <f>ep5_inizio</f>
        <v>gg/mm/aaaa</v>
      </c>
      <c r="DJ2" s="24" t="str">
        <f>ep5_fine</f>
        <v>gg/mm/aaaa</v>
      </c>
      <c r="DK2" s="24">
        <f>ep5_denominazione</f>
        <v>0</v>
      </c>
      <c r="DL2" s="24">
        <f>ep5_comune</f>
        <v>0</v>
      </c>
      <c r="DM2" s="24">
        <f>ep5_provincia</f>
        <v>0</v>
      </c>
      <c r="DN2" s="24">
        <f>ep5_dimensione</f>
        <v>0</v>
      </c>
      <c r="DO2" s="24">
        <f>ep5_settore</f>
        <v>0</v>
      </c>
      <c r="DP2" s="24">
        <f>ep5_ambito</f>
        <v>0</v>
      </c>
      <c r="DQ2" s="24">
        <f>ep5_rife</f>
        <v>0</v>
      </c>
      <c r="DR2" s="24">
        <f>ep5_attivita</f>
        <v>0</v>
      </c>
      <c r="DS2" s="24">
        <f>ep5_resp</f>
        <v>0</v>
      </c>
      <c r="DT2" s="24" t="str">
        <f>ep6_inizio</f>
        <v>gg/mm/aaaa</v>
      </c>
      <c r="DU2" s="24" t="str">
        <f>ep6_fine</f>
        <v>gg/mm/aaaa</v>
      </c>
      <c r="DV2" s="24">
        <f>ep6_denominazione</f>
        <v>0</v>
      </c>
      <c r="DW2" s="24">
        <f>ep6_comune</f>
        <v>0</v>
      </c>
      <c r="DX2" s="24">
        <f>ep6_provincia</f>
        <v>0</v>
      </c>
      <c r="DY2" s="24">
        <f>ep6_dimensione</f>
        <v>0</v>
      </c>
      <c r="DZ2" s="24">
        <f>ep6_settore</f>
        <v>0</v>
      </c>
      <c r="EA2" s="24">
        <f>ep6_ambito</f>
        <v>0</v>
      </c>
      <c r="EB2" s="24">
        <f>ep6_rife</f>
        <v>0</v>
      </c>
      <c r="EC2" s="24">
        <f>ep6_attivita</f>
        <v>0</v>
      </c>
      <c r="ED2" s="24">
        <f>ep6_resp</f>
        <v>0</v>
      </c>
      <c r="EE2" s="24" t="str">
        <f>ep7_inizio</f>
        <v>gg/mm/aaaa</v>
      </c>
      <c r="EF2" s="24" t="str">
        <f>ep7_fine</f>
        <v>gg/mm/aaaa</v>
      </c>
      <c r="EG2" s="24">
        <f>ep7_denominazione</f>
        <v>0</v>
      </c>
      <c r="EH2" s="24">
        <f>ep7_comune</f>
        <v>0</v>
      </c>
      <c r="EI2" s="24">
        <f>ep7_provincia</f>
        <v>0</v>
      </c>
      <c r="EJ2" s="24">
        <f>ep7_dimensione</f>
        <v>0</v>
      </c>
      <c r="EK2" s="24">
        <f>ep7_settore</f>
        <v>0</v>
      </c>
      <c r="EL2" s="24">
        <f>ep7_ambito</f>
        <v>0</v>
      </c>
      <c r="EM2" s="24">
        <f>ep7_rife</f>
        <v>0</v>
      </c>
      <c r="EN2" s="24">
        <f>ep7_attivita</f>
        <v>0</v>
      </c>
      <c r="EO2" s="24">
        <f>ep7_resp</f>
        <v>0</v>
      </c>
      <c r="EP2" s="24" t="str">
        <f>ep8_inizio</f>
        <v>gg/mm/aaaa</v>
      </c>
      <c r="EQ2" s="24" t="str">
        <f>ep8_fine</f>
        <v>gg/mm/aaaa</v>
      </c>
      <c r="ER2" s="24">
        <f>ep8_denominazione</f>
        <v>0</v>
      </c>
      <c r="ES2" s="24">
        <f>ep8_comune</f>
        <v>0</v>
      </c>
      <c r="ET2" s="24">
        <f>ep8_provincia</f>
        <v>0</v>
      </c>
      <c r="EU2" s="24">
        <f>ep8_dimensione</f>
        <v>0</v>
      </c>
      <c r="EV2" s="24">
        <f>ep8_settore</f>
        <v>0</v>
      </c>
      <c r="EW2" s="24">
        <f>ep8_ambito</f>
        <v>0</v>
      </c>
      <c r="EX2" s="24">
        <f>ep8_rife</f>
        <v>0</v>
      </c>
      <c r="EY2" s="24">
        <f>ep8_attivita</f>
        <v>0</v>
      </c>
      <c r="EZ2" s="24">
        <f>ep8_resp</f>
        <v>0</v>
      </c>
      <c r="FA2" s="24" t="str">
        <f>ep9_inizio</f>
        <v>gg/mm/aaaa</v>
      </c>
      <c r="FB2" s="24" t="str">
        <f>ep9_fine</f>
        <v>gg/mm/aaaa</v>
      </c>
      <c r="FC2" s="24">
        <f>ep9_denominazione</f>
        <v>0</v>
      </c>
      <c r="FD2" s="24">
        <f>ep9_comune</f>
        <v>0</v>
      </c>
      <c r="FE2" s="24">
        <f>ep9_provincia</f>
        <v>0</v>
      </c>
      <c r="FF2" s="24">
        <f>ep9_dimensione</f>
        <v>0</v>
      </c>
      <c r="FG2" s="24">
        <f>ep9_settore</f>
        <v>0</v>
      </c>
      <c r="FH2" s="24">
        <f>ep9_ambito</f>
        <v>0</v>
      </c>
      <c r="FI2" s="24">
        <f>ep9_rife</f>
        <v>0</v>
      </c>
      <c r="FJ2" s="24">
        <f>ep9_attivita</f>
        <v>0</v>
      </c>
      <c r="FK2" s="24">
        <f>ep9_resp</f>
        <v>0</v>
      </c>
      <c r="FL2" s="24" t="str">
        <f>ep10_inizio</f>
        <v>gg/mm/aaaa</v>
      </c>
      <c r="FM2" s="24" t="str">
        <f>ep10_fine</f>
        <v>gg/mm/aaaa</v>
      </c>
      <c r="FN2" s="24">
        <f>ep10_denominazione</f>
        <v>0</v>
      </c>
      <c r="FO2" s="24">
        <f>ep10_comune</f>
        <v>0</v>
      </c>
      <c r="FP2" s="24">
        <f>ep10_provincia</f>
        <v>0</v>
      </c>
      <c r="FQ2" s="24">
        <f>ep10_dimensione</f>
        <v>0</v>
      </c>
      <c r="FR2" s="24">
        <f>ep10_settore</f>
        <v>0</v>
      </c>
      <c r="FS2" s="24">
        <f>ep10_ambito</f>
        <v>0</v>
      </c>
      <c r="FT2" s="24">
        <f>ep10_rife</f>
        <v>0</v>
      </c>
      <c r="FU2" s="24">
        <f>ep10_attivita</f>
        <v>0</v>
      </c>
      <c r="FV2" s="24">
        <f>ep10_resp</f>
        <v>0</v>
      </c>
      <c r="FW2" s="24" t="str">
        <f>bando1_ente</f>
        <v>Finlombarda S.p.A.</v>
      </c>
      <c r="FX2" s="24">
        <f>bando1_ambito</f>
        <v>0</v>
      </c>
      <c r="FY2" s="24">
        <f>bando1_tema</f>
        <v>0</v>
      </c>
      <c r="FZ2" s="24" t="str">
        <f>bando1_misura</f>
        <v>Linea R&amp;S per Aggregazioni</v>
      </c>
      <c r="GA2" s="24" t="str">
        <f>bando1_descr</f>
        <v xml:space="preserve"> 	_x000D_Bando per la presentazione delle domande di progetti di ricerca industriale e sviluppo sperimentale nelle aree di specializzazione S3 in attuazione della Strategia "Innovalombardia"</v>
      </c>
      <c r="GB2" s="24" t="str">
        <f>bando1_anno</f>
        <v>2016</v>
      </c>
      <c r="GC2" s="24" t="str">
        <f>bando1_proj_val</f>
        <v>1 Fino a 10</v>
      </c>
      <c r="GD2" s="24" t="str">
        <f>bando1_inv_medio</f>
        <v>5 Da 1.000.000 a 5.000.000 Euro</v>
      </c>
      <c r="GE2" s="24">
        <f>bando2_ente</f>
        <v>0</v>
      </c>
      <c r="GF2" s="24">
        <f>bando2_ambito</f>
        <v>0</v>
      </c>
      <c r="GG2" s="24">
        <f>bando2_tema</f>
        <v>0</v>
      </c>
      <c r="GH2" s="24">
        <f>bando2_misura</f>
        <v>0</v>
      </c>
      <c r="GI2" s="24">
        <f>bando2_descr</f>
        <v>0</v>
      </c>
      <c r="GJ2" s="24">
        <f>bando2_anno</f>
        <v>0</v>
      </c>
      <c r="GK2" s="24">
        <f>bando2_proj_val</f>
        <v>0</v>
      </c>
      <c r="GL2" s="24">
        <f>bando2_inv_medio</f>
        <v>0</v>
      </c>
      <c r="GM2" s="24">
        <f>bando3_ente</f>
        <v>0</v>
      </c>
      <c r="GN2" s="24">
        <f>bando3_ambito</f>
        <v>0</v>
      </c>
      <c r="GO2" s="24">
        <f>bando3_tema</f>
        <v>0</v>
      </c>
      <c r="GP2" s="24">
        <f>bando3_misura</f>
        <v>0</v>
      </c>
      <c r="GQ2" s="24">
        <f>bando3_descr</f>
        <v>0</v>
      </c>
      <c r="GR2" s="24">
        <f>bando3_anno</f>
        <v>0</v>
      </c>
      <c r="GS2" s="24">
        <f>bando3_proj_val</f>
        <v>0</v>
      </c>
      <c r="GT2" s="24">
        <f>bando3_inv_medio</f>
        <v>0</v>
      </c>
      <c r="GU2" s="24" t="str">
        <f>ads1_motivazioni_cs</f>
        <v>La mia formazione superiore è incentrata sull'ingegneria aeronautica ed in particolare sui sistemi e gli impianti di bordo degli aeromobili, e ciò mi da una solida base di conoscenza sullo stato dell'arte nel campo. Inoltre ho svolto sia la tesi di laurea che quella di dottorato in ambito avionico, affinando la capacità di portare innovazione nel campo di cui mi sono occupato.</v>
      </c>
      <c r="GV2" s="24" t="str">
        <f>ads1_motivazioni_ep</f>
        <v>Grazie al mio ruolo di docente a contratto presso il Politecnico da una parte e di consulente libero professionista dall'altra ho avuto ed ho la possibilità di essere coinvolto in importanti programmi di ricerca aeronautici su temi altamente innovativi. Il master serale del MIP ed il fatto di avere gestito la mia società per un paio di lustri, inoltre, mi permettono inoltre di coglierne l'aspetto manageriale e di meglio intuirne le potenziali ricadute commericiali. La partecipazione a MANOUVRES prima e MAHEPA ora mi dà  un'esperienza preziosa sulla gestione, lo svolgimento e la rendicontazione dei progetti di ricerca finanziati dall'UE, che posso spendere come valutatore.</v>
      </c>
      <c r="GW2" s="24" t="str">
        <f>ads2_motivazioni_cs</f>
        <v>La mia formazione aeronautica mi permette di conoscere le scienze e le tecnologie applicate in un settore estremamente challenging, che molto spesso vengono trasferite ad altri settori portando sensibili vantaggi competitivi.</v>
      </c>
      <c r="GX2" s="24" t="str">
        <f>ads2_motivazioni_ep</f>
        <v>Come detto, la mia esperienza professionale mi permette di stare a contatto e di essere direttamente coinvolto in attività che sono estremamente innovative in campo aeronautico, e che verosimilmente saranno impiegate nella progettazione dei veicoli leggeri del futuro.</v>
      </c>
    </row>
  </sheetData>
  <pageMargins left="0.7" right="0.7" top="0.75" bottom="0.75" header="0.3" footer="0.3"/>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Flow_SignoffStatus xmlns="ea294fa1-e08e-482e-9e1e-4706a1fdb3a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338D405AFDF4C4469C11692A6E7E208C" ma:contentTypeVersion="13" ma:contentTypeDescription="Creare un nuovo documento." ma:contentTypeScope="" ma:versionID="7b967baaa7a1304ca2cdbae5edf3d248">
  <xsd:schema xmlns:xsd="http://www.w3.org/2001/XMLSchema" xmlns:xs="http://www.w3.org/2001/XMLSchema" xmlns:p="http://schemas.microsoft.com/office/2006/metadata/properties" xmlns:ns2="ea294fa1-e08e-482e-9e1e-4706a1fdb3a5" xmlns:ns3="e5a0e31e-9ce2-4e13-a2c8-f2479b103a52" targetNamespace="http://schemas.microsoft.com/office/2006/metadata/properties" ma:root="true" ma:fieldsID="de365700428ce87488a8361174e4b07d" ns2:_="" ns3:_="">
    <xsd:import namespace="ea294fa1-e08e-482e-9e1e-4706a1fdb3a5"/>
    <xsd:import namespace="e5a0e31e-9ce2-4e13-a2c8-f2479b103a5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294fa1-e08e-482e-9e1e-4706a1fdb3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_Flow_SignoffStatus" ma:index="20" nillable="true" ma:displayName="Stato consenso" ma:internalName="Stato_x0020_consenso">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5a0e31e-9ce2-4e13-a2c8-f2479b103a52" elementFormDefault="qualified">
    <xsd:import namespace="http://schemas.microsoft.com/office/2006/documentManagement/types"/>
    <xsd:import namespace="http://schemas.microsoft.com/office/infopath/2007/PartnerControls"/>
    <xsd:element name="SharedWithUsers" ma:index="1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7D8D861-AE71-46FB-A25E-91ACFC5A7199}">
  <ds:schemaRefs>
    <ds:schemaRef ds:uri="http://schemas.microsoft.com/sharepoint/v3/contenttype/forms"/>
  </ds:schemaRefs>
</ds:datastoreItem>
</file>

<file path=customXml/itemProps2.xml><?xml version="1.0" encoding="utf-8"?>
<ds:datastoreItem xmlns:ds="http://schemas.openxmlformats.org/officeDocument/2006/customXml" ds:itemID="{2F854728-6886-43EC-83B6-1F29512CB256}">
  <ds:schemaRefs>
    <ds:schemaRef ds:uri="http://schemas.microsoft.com/office/2006/metadata/properties"/>
    <ds:schemaRef ds:uri="http://schemas.microsoft.com/office/infopath/2007/PartnerControls"/>
    <ds:schemaRef ds:uri="ea294fa1-e08e-482e-9e1e-4706a1fdb3a5"/>
  </ds:schemaRefs>
</ds:datastoreItem>
</file>

<file path=customXml/itemProps3.xml><?xml version="1.0" encoding="utf-8"?>
<ds:datastoreItem xmlns:ds="http://schemas.openxmlformats.org/officeDocument/2006/customXml" ds:itemID="{5FC47705-433F-46F0-AAFE-B65E8BBB170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294fa1-e08e-482e-9e1e-4706a1fdb3a5"/>
    <ds:schemaRef ds:uri="e5a0e31e-9ce2-4e13-a2c8-f2479b103a5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7</vt:i4>
      </vt:variant>
    </vt:vector>
  </HeadingPairs>
  <TitlesOfParts>
    <vt:vector size="7" baseType="lpstr">
      <vt:lpstr>ANAGRAFICA</vt:lpstr>
      <vt:lpstr>A. CURSUS STUDIORUM</vt:lpstr>
      <vt:lpstr>B. ESP. PROFESSIONALI</vt:lpstr>
      <vt:lpstr>C. ESP. VALUTAZIONE</vt:lpstr>
      <vt:lpstr>MOTIVAZIONI</vt:lpstr>
      <vt:lpstr>ELENCHI</vt:lpstr>
      <vt:lpstr>DATI</vt:lpstr>
    </vt:vector>
  </TitlesOfParts>
  <Manager/>
  <Company>Cestec</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A4. CV standardizzato</dc:title>
  <dc:subject>Avviso esperti VT</dc:subject>
  <dc:creator>Finlombarda S.p.A.</dc:creator>
  <cp:keywords/>
  <dc:description/>
  <cp:lastModifiedBy>Francesca Biancheri</cp:lastModifiedBy>
  <cp:revision/>
  <dcterms:created xsi:type="dcterms:W3CDTF">2015-03-10T11:30:22Z</dcterms:created>
  <dcterms:modified xsi:type="dcterms:W3CDTF">2020-08-31T09:42:09Z</dcterms:modified>
  <cp:category/>
  <cp:contentStatus>Finale</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0x010100338D405AFDF4C4469C11692A6E7E208C</vt:lpwstr>
  </property>
</Properties>
</file>