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punzi\Desktop\Doc per Compliance\CV per incarichi da marzo2019_rev\"/>
    </mc:Choice>
  </mc:AlternateContent>
  <workbookProtection workbookAlgorithmName="SHA-512" workbookHashValue="dgBcWABUDYGnZiA20fH6FwZGHVR0/eOqWCh4YJtumL5p9XmFtOY9JTB3pvEyzqh80SMx0zFBrUtrF2XR5SXVvA==" workbookSaltValue="jYV1uI+bFrxSlvVssUM8uw==" workbookSpinCount="100000" lockStructure="1"/>
  <bookViews>
    <workbookView xWindow="0" yWindow="0" windowWidth="19070" windowHeight="8640" tabRatio="710"/>
  </bookViews>
  <sheets>
    <sheet name="ANAGRAFICA" sheetId="2" r:id="rId1"/>
    <sheet name="A. CURSUS STUDIORUM" sheetId="3" r:id="rId2"/>
    <sheet name="B. ESP. PROFESSIONALI" sheetId="4" r:id="rId3"/>
    <sheet name="C. ESP. VALUTAZIONE" sheetId="5" r:id="rId4"/>
    <sheet name="MOTIVAZIONI" sheetId="6" r:id="rId5"/>
    <sheet name="ELENCHI" sheetId="7" state="hidden" r:id="rId6"/>
    <sheet name="DATI" sheetId="8" state="hidden" r:id="rId7"/>
  </sheets>
  <definedNames>
    <definedName name="_Toc413678669" localSheetId="5">ELENCHI!$B$47</definedName>
    <definedName name="_Toc413678670" localSheetId="5">ELENCHI!$B$48</definedName>
    <definedName name="_Toc413678671" localSheetId="5">ELENCHI!$B$49</definedName>
    <definedName name="ads1_motivazioni_cs">MOTIVAZIONI!$D$22</definedName>
    <definedName name="ads1_motivazioni_ep">MOTIVAZIONI!$D$35</definedName>
    <definedName name="ads1_principale">ANAGRAFICA!$D$54</definedName>
    <definedName name="ads1_secondaria">ANAGRAFICA!$D$55</definedName>
    <definedName name="ads1_terziaria">ANAGRAFICA!$D$56</definedName>
    <definedName name="ads2_motivazioni_cs">MOTIVAZIONI!$D$50</definedName>
    <definedName name="ads2_motivazioni_ep">MOTIVAZIONI!$D$64</definedName>
    <definedName name="ads2_principale">ANAGRAFICA!$D$59</definedName>
    <definedName name="ads2_secondaria">ANAGRAFICA!$D$60</definedName>
    <definedName name="ads2_terziaria">ANAGRAFICA!$D$61</definedName>
    <definedName name="AEROSPAZIO">ELENCHI!$B$2:$B$7</definedName>
    <definedName name="AGROALIMENTARE">ELENCHI!$B$8:$B$11</definedName>
    <definedName name="_xlnm.Print_Area" localSheetId="1">'A. CURSUS STUDIORUM'!$C$6:$D$50</definedName>
    <definedName name="_xlnm.Print_Area" localSheetId="0">ANAGRAFICA!$C$6:$D$61</definedName>
    <definedName name="_xlnm.Print_Area" localSheetId="2">'B. ESP. PROFESSIONALI'!$C$6:$D$131</definedName>
    <definedName name="_xlnm.Print_Area" localSheetId="3">'C. ESP. VALUTAZIONE'!$C$6:$D$37</definedName>
    <definedName name="_xlnm.Print_Area" localSheetId="4">MOTIVAZIONI!$C$6:$D$64</definedName>
    <definedName name="aree_specializzazione">ELENCHI!$A$2:$A$10</definedName>
    <definedName name="bando1_ambito">'C. ESP. VALUTAZIONE'!$D$13</definedName>
    <definedName name="bando1_anno">'C. ESP. VALUTAZIONE'!$D$17</definedName>
    <definedName name="bando1_descr">'C. ESP. VALUTAZIONE'!$D$16</definedName>
    <definedName name="bando1_ente">'C. ESP. VALUTAZIONE'!$D$12</definedName>
    <definedName name="bando1_inv_medio">'C. ESP. VALUTAZIONE'!$D$19</definedName>
    <definedName name="bando1_misura">'C. ESP. VALUTAZIONE'!$D$15</definedName>
    <definedName name="bando1_proj_val">'C. ESP. VALUTAZIONE'!$D$18</definedName>
    <definedName name="bando1_tema">'C. ESP. VALUTAZIONE'!$D$14</definedName>
    <definedName name="bando2_ambito">'C. ESP. VALUTAZIONE'!$D$22</definedName>
    <definedName name="bando2_anno">'C. ESP. VALUTAZIONE'!$D$26</definedName>
    <definedName name="bando2_descr">'C. ESP. VALUTAZIONE'!$D$25</definedName>
    <definedName name="bando2_ente">'C. ESP. VALUTAZIONE'!$D$21</definedName>
    <definedName name="bando2_inv_medio">'C. ESP. VALUTAZIONE'!$D$28</definedName>
    <definedName name="bando2_misura">'C. ESP. VALUTAZIONE'!$D$24</definedName>
    <definedName name="bando2_proj_val">'C. ESP. VALUTAZIONE'!$D$27</definedName>
    <definedName name="bando2_tema">'C. ESP. VALUTAZIONE'!$D$23</definedName>
    <definedName name="bando3_ambito">'C. ESP. VALUTAZIONE'!$D$31</definedName>
    <definedName name="bando3_anno">'C. ESP. VALUTAZIONE'!$D$35</definedName>
    <definedName name="bando3_descr">'C. ESP. VALUTAZIONE'!$D$34</definedName>
    <definedName name="bando3_ente">'C. ESP. VALUTAZIONE'!$D$30</definedName>
    <definedName name="bando3_inv_medio">'C. ESP. VALUTAZIONE'!$D$37</definedName>
    <definedName name="bando3_misura">'C. ESP. VALUTAZIONE'!$D$33</definedName>
    <definedName name="bando3_proj_val">'C. ESP. VALUTAZIONE'!$D$36</definedName>
    <definedName name="bando3_tema">'C. ESP. VALUTAZIONE'!$D$32</definedName>
    <definedName name="bgt_proj">ELENCHI!$G$21:$G$26</definedName>
    <definedName name="candidatura">ANAGRAFICA!$D$7</definedName>
    <definedName name="cap_domicilio">ANAGRAFICA!$D$27</definedName>
    <definedName name="cap_residenza">ANAGRAFICA!$D$22</definedName>
    <definedName name="cellulare">ANAGRAFICA!$D$35</definedName>
    <definedName name="codice_fiscale">ANAGRAFICA!$D$30</definedName>
    <definedName name="cognome">ANAGRAFICA!$D$12</definedName>
    <definedName name="COMPETITIVITÀ_IMPRESE">ELENCHI!$B$61:$B$65</definedName>
    <definedName name="comune_domicilio">ANAGRAFICA!$D$26</definedName>
    <definedName name="comune_nascita">ANAGRAFICA!$D$16</definedName>
    <definedName name="comune_residenza">ANAGRAFICA!$D$21</definedName>
    <definedName name="cs1_anno">'A. CURSUS STUDIORUM'!#REF!</definedName>
    <definedName name="cs1_certif">'A. CURSUS STUDIORUM'!#REF!</definedName>
    <definedName name="cs1_durata">'A. CURSUS STUDIORUM'!#REF!</definedName>
    <definedName name="cs1_presso">'A. CURSUS STUDIORUM'!#REF!</definedName>
    <definedName name="cs1_tema">'A. CURSUS STUDIORUM'!#REF!</definedName>
    <definedName name="cs2_anno">'A. CURSUS STUDIORUM'!#REF!</definedName>
    <definedName name="cs2_certif">'A. CURSUS STUDIORUM'!#REF!</definedName>
    <definedName name="cs2_durata">'A. CURSUS STUDIORUM'!#REF!</definedName>
    <definedName name="cs2_presso">'A. CURSUS STUDIORUM'!#REF!</definedName>
    <definedName name="cs2_tema">'A. CURSUS STUDIORUM'!#REF!</definedName>
    <definedName name="cs3_anno">'A. CURSUS STUDIORUM'!#REF!</definedName>
    <definedName name="cs3_certif">'A. CURSUS STUDIORUM'!#REF!</definedName>
    <definedName name="cs3_durata">'A. CURSUS STUDIORUM'!#REF!</definedName>
    <definedName name="cs3_presso">'A. CURSUS STUDIORUM'!#REF!</definedName>
    <definedName name="cs3_tema">'A. CURSUS STUDIORUM'!#REF!</definedName>
    <definedName name="cs4_anno">'A. CURSUS STUDIORUM'!#REF!</definedName>
    <definedName name="cs4_certif">'A. CURSUS STUDIORUM'!#REF!</definedName>
    <definedName name="cs4_durata">'A. CURSUS STUDIORUM'!#REF!</definedName>
    <definedName name="cs4_presso">'A. CURSUS STUDIORUM'!#REF!</definedName>
    <definedName name="cs4_tema">'A. CURSUS STUDIORUM'!#REF!</definedName>
    <definedName name="cs5_anno">'A. CURSUS STUDIORUM'!#REF!</definedName>
    <definedName name="cs5_certif">'A. CURSUS STUDIORUM'!#REF!</definedName>
    <definedName name="cs5_durata">'A. CURSUS STUDIORUM'!#REF!</definedName>
    <definedName name="cs5_presso">'A. CURSUS STUDIORUM'!#REF!</definedName>
    <definedName name="cs5_tema">'A. CURSUS STUDIORUM'!#REF!</definedName>
    <definedName name="data_nascita">ANAGRAFICA!$D$18</definedName>
    <definedName name="dot_anno">'A. CURSUS STUDIORUM'!$D$38</definedName>
    <definedName name="dot_presso">'A. CURSUS STUDIORUM'!$D$39</definedName>
    <definedName name="dot_tema">'A. CURSUS STUDIORUM'!$D$37</definedName>
    <definedName name="dot_titolo">'A. CURSUS STUDIORUM'!$D$40</definedName>
    <definedName name="dot_voto">'A. CURSUS STUDIORUM'!$D$41</definedName>
    <definedName name="ECOINDUSTRIA">ELENCHI!$B$12:$B$21</definedName>
    <definedName name="elenco_ambito">ELENCHI!$D$8:$D$10</definedName>
    <definedName name="elenco_ambito_attivita">ELENCHI!$D$13:$D$14</definedName>
    <definedName name="elenco_dim_tipo">ELENCHI!$F$2:$F$8</definedName>
    <definedName name="elenco_laurea">ELENCHI!$E$2:$E$3</definedName>
    <definedName name="elenco_lingue">ELENCHI!$D$2:$D$5</definedName>
    <definedName name="elenco_proj">ELENCHI!$F$21:$F$25</definedName>
    <definedName name="elenco_pubblic">ELENCHI!$F$11:$F$14</definedName>
    <definedName name="elenco_riferimento">ELENCHI!$D$17:$D$19</definedName>
    <definedName name="elenco_sesso">ELENCHI!$C$2:$C$3</definedName>
    <definedName name="elenco_tematica">ELENCHI!$F$17:$F$18</definedName>
    <definedName name="email">ANAGRAFICA!$D$37</definedName>
    <definedName name="ep1_ambito">'B. ESP. PROFESSIONALI'!$D$19</definedName>
    <definedName name="ep1_attivita">'B. ESP. PROFESSIONALI'!$D$21</definedName>
    <definedName name="ep1_comune">'B. ESP. PROFESSIONALI'!$D$15</definedName>
    <definedName name="ep1_denominazione">'B. ESP. PROFESSIONALI'!$D$14</definedName>
    <definedName name="ep1_dimensione">'B. ESP. PROFESSIONALI'!$D$17</definedName>
    <definedName name="ep1_fine">'B. ESP. PROFESSIONALI'!$D$13</definedName>
    <definedName name="ep1_inizio">'B. ESP. PROFESSIONALI'!$D$12</definedName>
    <definedName name="ep1_provincia">'B. ESP. PROFESSIONALI'!$D$16</definedName>
    <definedName name="ep1_resp">'B. ESP. PROFESSIONALI'!$D$22</definedName>
    <definedName name="ep1_rife">'B. ESP. PROFESSIONALI'!$D$20</definedName>
    <definedName name="ep1_settore">'B. ESP. PROFESSIONALI'!$D$18</definedName>
    <definedName name="ep10_ambito">'B. ESP. PROFESSIONALI'!$D$127</definedName>
    <definedName name="ep10_attivita">'B. ESP. PROFESSIONALI'!$D$129</definedName>
    <definedName name="ep10_comune">'B. ESP. PROFESSIONALI'!$D$123</definedName>
    <definedName name="ep10_denominazione">'B. ESP. PROFESSIONALI'!$D$122</definedName>
    <definedName name="ep10_dimensione">'B. ESP. PROFESSIONALI'!$D$125</definedName>
    <definedName name="ep10_fine">'B. ESP. PROFESSIONALI'!$D$121</definedName>
    <definedName name="ep10_inizio">'B. ESP. PROFESSIONALI'!$D$120</definedName>
    <definedName name="ep10_provincia">'B. ESP. PROFESSIONALI'!$D$124</definedName>
    <definedName name="ep10_resp">'B. ESP. PROFESSIONALI'!$D$130</definedName>
    <definedName name="ep10_rife">'B. ESP. PROFESSIONALI'!$D$128</definedName>
    <definedName name="ep10_settore">'B. ESP. PROFESSIONALI'!$D$126</definedName>
    <definedName name="ep2_ambito">'B. ESP. PROFESSIONALI'!$D$31</definedName>
    <definedName name="ep2_attivita">'B. ESP. PROFESSIONALI'!$D$33</definedName>
    <definedName name="ep2_comune">'B. ESP. PROFESSIONALI'!$D$27</definedName>
    <definedName name="ep2_denominazione">'B. ESP. PROFESSIONALI'!$D$26</definedName>
    <definedName name="ep2_dimensione">'B. ESP. PROFESSIONALI'!$D$29</definedName>
    <definedName name="ep2_fine">'B. ESP. PROFESSIONALI'!$D$25</definedName>
    <definedName name="ep2_inizio">'B. ESP. PROFESSIONALI'!$D$24</definedName>
    <definedName name="ep2_provincia">'B. ESP. PROFESSIONALI'!$D$28</definedName>
    <definedName name="ep2_resp">'B. ESP. PROFESSIONALI'!$D$34</definedName>
    <definedName name="ep2_rife">'B. ESP. PROFESSIONALI'!$D$32</definedName>
    <definedName name="ep2_settore">'B. ESP. PROFESSIONALI'!$D$30</definedName>
    <definedName name="ep3_ambito">'B. ESP. PROFESSIONALI'!$D$43</definedName>
    <definedName name="ep3_attivita">'B. ESP. PROFESSIONALI'!$D$45</definedName>
    <definedName name="ep3_comune">'B. ESP. PROFESSIONALI'!$D$39</definedName>
    <definedName name="ep3_denominazione">'B. ESP. PROFESSIONALI'!$D$38</definedName>
    <definedName name="ep3_dimensione">'B. ESP. PROFESSIONALI'!$D$41</definedName>
    <definedName name="ep3_fine">'B. ESP. PROFESSIONALI'!$D$37</definedName>
    <definedName name="ep3_inizio">'B. ESP. PROFESSIONALI'!$D$36</definedName>
    <definedName name="ep3_provincia">'B. ESP. PROFESSIONALI'!$D$40</definedName>
    <definedName name="ep3_resp">'B. ESP. PROFESSIONALI'!$D$46</definedName>
    <definedName name="ep3_rife">'B. ESP. PROFESSIONALI'!$D$44</definedName>
    <definedName name="ep3_settore">'B. ESP. PROFESSIONALI'!$D$42</definedName>
    <definedName name="ep4_ambito">'B. ESP. PROFESSIONALI'!$D$55</definedName>
    <definedName name="ep4_attivita">'B. ESP. PROFESSIONALI'!$D$57</definedName>
    <definedName name="ep4_comune">'B. ESP. PROFESSIONALI'!$D$51</definedName>
    <definedName name="ep4_denominazione">'B. ESP. PROFESSIONALI'!$D$50</definedName>
    <definedName name="ep4_dimensione">'B. ESP. PROFESSIONALI'!$D$53</definedName>
    <definedName name="ep4_fine">'B. ESP. PROFESSIONALI'!$D$49</definedName>
    <definedName name="ep4_inizio">'B. ESP. PROFESSIONALI'!$D$48</definedName>
    <definedName name="ep4_provincia">'B. ESP. PROFESSIONALI'!$D$52</definedName>
    <definedName name="ep4_resp">'B. ESP. PROFESSIONALI'!$D$58</definedName>
    <definedName name="ep4_rife">'B. ESP. PROFESSIONALI'!$D$56</definedName>
    <definedName name="ep4_settore">'B. ESP. PROFESSIONALI'!$D$54</definedName>
    <definedName name="ep5_ambito">'B. ESP. PROFESSIONALI'!$D$67</definedName>
    <definedName name="ep5_attivita">'B. ESP. PROFESSIONALI'!$D$69</definedName>
    <definedName name="ep5_comune">'B. ESP. PROFESSIONALI'!$D$63</definedName>
    <definedName name="ep5_denominazione">'B. ESP. PROFESSIONALI'!$D$62</definedName>
    <definedName name="ep5_dimensione">'B. ESP. PROFESSIONALI'!$D$65</definedName>
    <definedName name="ep5_fine">'B. ESP. PROFESSIONALI'!$D$61</definedName>
    <definedName name="ep5_inizio">'B. ESP. PROFESSIONALI'!$D$60</definedName>
    <definedName name="ep5_provincia">'B. ESP. PROFESSIONALI'!$D$64</definedName>
    <definedName name="ep5_resp">'B. ESP. PROFESSIONALI'!$D$70</definedName>
    <definedName name="ep5_rife">'B. ESP. PROFESSIONALI'!$D$68</definedName>
    <definedName name="ep5_settore">'B. ESP. PROFESSIONALI'!$D$66</definedName>
    <definedName name="ep6_ambito">'B. ESP. PROFESSIONALI'!$D$79</definedName>
    <definedName name="ep6_attivita">'B. ESP. PROFESSIONALI'!$D$81</definedName>
    <definedName name="ep6_comune">'B. ESP. PROFESSIONALI'!$D$75</definedName>
    <definedName name="ep6_denominazione">'B. ESP. PROFESSIONALI'!$D$74</definedName>
    <definedName name="ep6_dimensione">'B. ESP. PROFESSIONALI'!$D$77</definedName>
    <definedName name="ep6_fine">'B. ESP. PROFESSIONALI'!$D$73</definedName>
    <definedName name="ep6_inizio">'B. ESP. PROFESSIONALI'!$D$72</definedName>
    <definedName name="ep6_provincia">'B. ESP. PROFESSIONALI'!$D$76</definedName>
    <definedName name="ep6_resp">'B. ESP. PROFESSIONALI'!$D$82</definedName>
    <definedName name="ep6_rife">'B. ESP. PROFESSIONALI'!$D$80</definedName>
    <definedName name="ep6_settore">'B. ESP. PROFESSIONALI'!$D$78</definedName>
    <definedName name="ep7_ambito">'B. ESP. PROFESSIONALI'!$D$91</definedName>
    <definedName name="ep7_attivita">'B. ESP. PROFESSIONALI'!$D$93</definedName>
    <definedName name="ep7_comune">'B. ESP. PROFESSIONALI'!$D$87</definedName>
    <definedName name="ep7_denominazione">'B. ESP. PROFESSIONALI'!$D$86</definedName>
    <definedName name="ep7_dimensione">'B. ESP. PROFESSIONALI'!$D$89</definedName>
    <definedName name="ep7_fine">'B. ESP. PROFESSIONALI'!$D$85</definedName>
    <definedName name="ep7_inizio">'B. ESP. PROFESSIONALI'!$D$84</definedName>
    <definedName name="ep7_provincia">'B. ESP. PROFESSIONALI'!$D$88</definedName>
    <definedName name="ep7_resp">'B. ESP. PROFESSIONALI'!$D$94</definedName>
    <definedName name="ep7_rife">'B. ESP. PROFESSIONALI'!$D$92</definedName>
    <definedName name="ep7_settore">'B. ESP. PROFESSIONALI'!$D$90</definedName>
    <definedName name="ep8_ambito">'B. ESP. PROFESSIONALI'!$D$103</definedName>
    <definedName name="ep8_attivita">'B. ESP. PROFESSIONALI'!$D$105</definedName>
    <definedName name="ep8_comune">'B. ESP. PROFESSIONALI'!$D$99</definedName>
    <definedName name="ep8_denominazione">'B. ESP. PROFESSIONALI'!$D$98</definedName>
    <definedName name="ep8_dimensione">'B. ESP. PROFESSIONALI'!$D$101</definedName>
    <definedName name="ep8_fine">'B. ESP. PROFESSIONALI'!$D$97</definedName>
    <definedName name="ep8_inizio">'B. ESP. PROFESSIONALI'!$D$96</definedName>
    <definedName name="ep8_provincia">'B. ESP. PROFESSIONALI'!$D$100</definedName>
    <definedName name="ep8_resp">'B. ESP. PROFESSIONALI'!$D$106</definedName>
    <definedName name="ep8_rife">'B. ESP. PROFESSIONALI'!$D$104</definedName>
    <definedName name="ep8_settore">'B. ESP. PROFESSIONALI'!$D$102</definedName>
    <definedName name="ep9_ambito">'B. ESP. PROFESSIONALI'!$D$115</definedName>
    <definedName name="ep9_attivita">'B. ESP. PROFESSIONALI'!$D$117</definedName>
    <definedName name="ep9_comune">'B. ESP. PROFESSIONALI'!$D$111</definedName>
    <definedName name="ep9_denominazione">'B. ESP. PROFESSIONALI'!$D$110</definedName>
    <definedName name="ep9_dimensione">'B. ESP. PROFESSIONALI'!$D$113</definedName>
    <definedName name="ep9_fine">'B. ESP. PROFESSIONALI'!$D$109</definedName>
    <definedName name="ep9_inizio">'B. ESP. PROFESSIONALI'!$D$108</definedName>
    <definedName name="ep9_provincia">'B. ESP. PROFESSIONALI'!$D$112</definedName>
    <definedName name="ep9_resp">'B. ESP. PROFESSIONALI'!$D$118</definedName>
    <definedName name="ep9_rife">'B. ESP. PROFESSIONALI'!$D$116</definedName>
    <definedName name="ep9_settore">'B. ESP. PROFESSIONALI'!$D$114</definedName>
    <definedName name="fax">ANAGRAFICA!$D$36</definedName>
    <definedName name="GESTIONE_AZIENDALE">ELENCHI!$B$63:$B$64</definedName>
    <definedName name="indirizzo_domicilio">ANAGRAFICA!$D$25</definedName>
    <definedName name="indirizzo_residenza">ANAGRAFICA!$D$20</definedName>
    <definedName name="INDUSTRIA_DELLA_SALUTE">ELENCHI!$B$27:$B$32</definedName>
    <definedName name="INDUSTRIE_CREATIVE_E_CULTURALI">ELENCHI!$B$22:$B$26</definedName>
    <definedName name="intestatario_partita_iva">ANAGRAFICA!$D$32</definedName>
    <definedName name="istruzioni_bianco">ANAGRAFICA!$D$1</definedName>
    <definedName name="istruzioni_giallo">ANAGRAFICA!$D$2</definedName>
    <definedName name="istruzioni_rosso">ANAGRAFICA!$D$4</definedName>
    <definedName name="istruzioni_verde">ANAGRAFICA!$D$3</definedName>
    <definedName name="l1_anno">'A. CURSUS STUDIORUM'!$D$13</definedName>
    <definedName name="l1_presso">'A. CURSUS STUDIORUM'!$D$14</definedName>
    <definedName name="l1_tema">'A. CURSUS STUDIORUM'!$D$12</definedName>
    <definedName name="l1_tipo">'A. CURSUS STUDIORUM'!$D$11</definedName>
    <definedName name="l1_titolo">'A. CURSUS STUDIORUM'!$D$15</definedName>
    <definedName name="l1_voto">'A. CURSUS STUDIORUM'!$D$16</definedName>
    <definedName name="l11_anno">'A. CURSUS STUDIORUM'!$D$19</definedName>
    <definedName name="l11_presso">'A. CURSUS STUDIORUM'!$D$20</definedName>
    <definedName name="l11_tema">'A. CURSUS STUDIORUM'!$D$18</definedName>
    <definedName name="l11_titolo">'A. CURSUS STUDIORUM'!$D$21</definedName>
    <definedName name="l2_anno">'A. CURSUS STUDIORUM'!$D$25</definedName>
    <definedName name="l2_presso">'A. CURSUS STUDIORUM'!$D$26</definedName>
    <definedName name="l2_tema">'A. CURSUS STUDIORUM'!$D$24</definedName>
    <definedName name="l2_tipo">'A. CURSUS STUDIORUM'!$D$23</definedName>
    <definedName name="l2_titolo">'A. CURSUS STUDIORUM'!$D$27</definedName>
    <definedName name="l2_voto">'A. CURSUS STUDIORUM'!$D$28</definedName>
    <definedName name="l21_anno">'A. CURSUS STUDIORUM'!$D$31</definedName>
    <definedName name="l21_presso">'A. CURSUS STUDIORUM'!$D$32</definedName>
    <definedName name="l21_tema">'A. CURSUS STUDIORUM'!$D$30</definedName>
    <definedName name="l21_titolo">'A. CURSUS STUDIORUM'!$D$33</definedName>
    <definedName name="lingua_madre">ANAGRAFICA!$D$42</definedName>
    <definedName name="lingua1">ANAGRAFICA!$D$43</definedName>
    <definedName name="lingua1_livello">ANAGRAFICA!$D$44</definedName>
    <definedName name="lingua2">ANAGRAFICA!$D$45</definedName>
    <definedName name="lingua2_livello">ANAGRAFICA!$D$46</definedName>
    <definedName name="lingua3">ANAGRAFICA!$D$47</definedName>
    <definedName name="lingua3_livello">ANAGRAFICA!$D$48</definedName>
    <definedName name="livello_proj">ELENCHI!$G$2:$G$5</definedName>
    <definedName name="m2l_anno">'A. CURSUS STUDIORUM'!$D$46</definedName>
    <definedName name="m2l_presso">'A. CURSUS STUDIORUM'!$D$47</definedName>
    <definedName name="m2l_tema">'A. CURSUS STUDIORUM'!$D$45</definedName>
    <definedName name="m2l_titolo">'A. CURSUS STUDIORUM'!$D$48</definedName>
    <definedName name="m2l_voto">'A. CURSUS STUDIORUM'!$D$49</definedName>
    <definedName name="Macroaree">ELENCHI!$A$2:$A$12</definedName>
    <definedName name="MANIFATTURIERO_AVANZATO">ELENCHI!$B$33:$B$37</definedName>
    <definedName name="MOBILITÀ_SOSTENIBILE">ELENCHI!$B$38:$B$41</definedName>
    <definedName name="nome">ANAGRAFICA!$D$11</definedName>
    <definedName name="partita_iva">ANAGRAFICA!$D$31</definedName>
    <definedName name="partner_proj">ELENCHI!$G$15:$G$18</definedName>
    <definedName name="pec">ANAGRAFICA!$D$38</definedName>
    <definedName name="provincia_domicilio">ANAGRAFICA!$D$28</definedName>
    <definedName name="provincia_nascita">ANAGRAFICA!$D$17</definedName>
    <definedName name="provincia_residenza">ANAGRAFICA!$D$23</definedName>
    <definedName name="pub1_anno">'B. ESP. PROFESSIONALI'!#REF!</definedName>
    <definedName name="pub1_rife">'B. ESP. PROFESSIONALI'!#REF!</definedName>
    <definedName name="pub1_riferibile">'B. ESP. PROFESSIONALI'!#REF!</definedName>
    <definedName name="pub1_tipo">'B. ESP. PROFESSIONALI'!#REF!</definedName>
    <definedName name="pub1_titolo">'B. ESP. PROFESSIONALI'!#REF!</definedName>
    <definedName name="pub2_anno">'B. ESP. PROFESSIONALI'!#REF!</definedName>
    <definedName name="pub2_rife">'B. ESP. PROFESSIONALI'!#REF!</definedName>
    <definedName name="pub2_riferibile">'B. ESP. PROFESSIONALI'!#REF!</definedName>
    <definedName name="pub2_tipo">'B. ESP. PROFESSIONALI'!#REF!</definedName>
    <definedName name="pub2_titolo">'B. ESP. PROFESSIONALI'!#REF!</definedName>
    <definedName name="pub3_anno">'B. ESP. PROFESSIONALI'!#REF!</definedName>
    <definedName name="pub3_rife">'B. ESP. PROFESSIONALI'!#REF!</definedName>
    <definedName name="pub3_riferibile">'B. ESP. PROFESSIONALI'!#REF!</definedName>
    <definedName name="pub3_tipo">'B. ESP. PROFESSIONALI'!#REF!</definedName>
    <definedName name="pub3_titolo">'B. ESP. PROFESSIONALI'!#REF!</definedName>
    <definedName name="pub4_anno">'B. ESP. PROFESSIONALI'!#REF!</definedName>
    <definedName name="pub4_rife">'B. ESP. PROFESSIONALI'!#REF!</definedName>
    <definedName name="pub4_riferibile">'B. ESP. PROFESSIONALI'!#REF!</definedName>
    <definedName name="pub4_tipo">'B. ESP. PROFESSIONALI'!#REF!</definedName>
    <definedName name="pub4_titolo">'B. ESP. PROFESSIONALI'!#REF!</definedName>
    <definedName name="pub5_anno">'B. ESP. PROFESSIONALI'!#REF!</definedName>
    <definedName name="pub5_rife">'B. ESP. PROFESSIONALI'!#REF!</definedName>
    <definedName name="pub5_riferibile">'B. ESP. PROFESSIONALI'!#REF!</definedName>
    <definedName name="pub5_tipo">'B. ESP. PROFESSIONALI'!#REF!</definedName>
    <definedName name="pub5_titolo">'B. ESP. PROFESSIONALI'!#REF!</definedName>
    <definedName name="ruolo_proj">ELENCHI!$G$29:$G$35</definedName>
    <definedName name="sesso">ANAGRAFICA!$D$13</definedName>
    <definedName name="SMART_CITIES_AND_COMMUNITIES">ELENCHI!$B$42:$B$49</definedName>
    <definedName name="spec_principale">ANAGRAFICA!$D$53</definedName>
    <definedName name="spec_secondaria">ANAGRAFICA!$D$58</definedName>
    <definedName name="stato_nascita">ANAGRAFICA!$D$15</definedName>
    <definedName name="TECNOLOGIE_DIGITALI_E_CIBERNETICHE">ELENCHI!$B$58:$B$60</definedName>
    <definedName name="TECNOLOGIE_INDUSTRIALI_ABILITANTI">ELENCHI!$B$50:$B$57</definedName>
    <definedName name="telefono">ANAGRAFICA!$D$34</definedName>
    <definedName name="tempo_proj">ELENCHI!$G$8:$G$12</definedName>
    <definedName name="_xlnm.Print_Titles" localSheetId="1">'A. CURSUS STUDIORUM'!$6:$8</definedName>
    <definedName name="_xlnm.Print_Titles" localSheetId="2">'B. ESP. PROFESSIONALI'!$6:$8</definedName>
    <definedName name="_xlnm.Print_Titles" localSheetId="3">'C. ESP. VALUTAZIONE'!$6:$8</definedName>
    <definedName name="_xlnm.Print_Titles" localSheetId="4">MOTIVAZIONI!$6:$8</definedName>
  </definedNames>
  <calcPr calcId="162913"/>
</workbook>
</file>

<file path=xl/calcChain.xml><?xml version="1.0" encoding="utf-8"?>
<calcChain xmlns="http://schemas.openxmlformats.org/spreadsheetml/2006/main">
  <c r="FT2" i="8" l="1"/>
  <c r="FI2" i="8"/>
  <c r="EX2" i="8"/>
  <c r="EM2" i="8"/>
  <c r="EB2" i="8"/>
  <c r="DQ2" i="8"/>
  <c r="DF2" i="8"/>
  <c r="CU2" i="8"/>
  <c r="CJ2" i="8"/>
  <c r="BY2" i="8"/>
  <c r="FS2" i="8"/>
  <c r="FH2" i="8"/>
  <c r="EW2" i="8"/>
  <c r="EL2" i="8"/>
  <c r="EA2" i="8"/>
  <c r="DP2" i="8"/>
  <c r="DE2" i="8"/>
  <c r="CT2" i="8"/>
  <c r="CI2" i="8"/>
  <c r="BX2" i="8"/>
  <c r="GX2" i="8"/>
  <c r="GW2" i="8"/>
  <c r="GV2" i="8"/>
  <c r="GU2" i="8"/>
  <c r="GT2" i="8"/>
  <c r="GS2" i="8"/>
  <c r="GR2" i="8"/>
  <c r="GQ2" i="8"/>
  <c r="GP2" i="8"/>
  <c r="GO2" i="8"/>
  <c r="GN2" i="8"/>
  <c r="GM2" i="8"/>
  <c r="GL2" i="8"/>
  <c r="GK2" i="8"/>
  <c r="GJ2" i="8"/>
  <c r="GI2" i="8"/>
  <c r="GH2" i="8"/>
  <c r="GG2" i="8"/>
  <c r="GF2" i="8"/>
  <c r="GE2" i="8"/>
  <c r="GD2" i="8"/>
  <c r="GC2" i="8"/>
  <c r="GB2" i="8"/>
  <c r="GA2" i="8"/>
  <c r="FZ2" i="8"/>
  <c r="FY2" i="8"/>
  <c r="FX2" i="8"/>
  <c r="FW2" i="8"/>
  <c r="FV2" i="8"/>
  <c r="FU2" i="8"/>
  <c r="FR2" i="8"/>
  <c r="FQ2" i="8"/>
  <c r="FP2" i="8"/>
  <c r="FO2" i="8"/>
  <c r="FN2" i="8"/>
  <c r="FM2" i="8"/>
  <c r="FL2" i="8"/>
  <c r="FK2" i="8"/>
  <c r="FJ2" i="8"/>
  <c r="FG2" i="8"/>
  <c r="FF2" i="8"/>
  <c r="FE2" i="8"/>
  <c r="FD2" i="8"/>
  <c r="FC2" i="8"/>
  <c r="FB2" i="8"/>
  <c r="FA2" i="8"/>
  <c r="EZ2" i="8"/>
  <c r="EY2" i="8"/>
  <c r="EV2" i="8"/>
  <c r="EU2" i="8"/>
  <c r="ET2" i="8"/>
  <c r="ES2" i="8"/>
  <c r="ER2" i="8"/>
  <c r="EQ2" i="8"/>
  <c r="EP2" i="8"/>
  <c r="EO2" i="8"/>
  <c r="EN2" i="8"/>
  <c r="EK2" i="8"/>
  <c r="EJ2" i="8"/>
  <c r="EI2" i="8"/>
  <c r="EH2" i="8"/>
  <c r="EG2" i="8"/>
  <c r="EF2" i="8"/>
  <c r="EE2" i="8"/>
  <c r="ED2" i="8"/>
  <c r="EC2" i="8"/>
  <c r="DZ2" i="8"/>
  <c r="DY2" i="8"/>
  <c r="DX2" i="8"/>
  <c r="DW2" i="8"/>
  <c r="DV2" i="8"/>
  <c r="DU2" i="8"/>
  <c r="DT2" i="8"/>
  <c r="DS2" i="8"/>
  <c r="DR2" i="8"/>
  <c r="DO2" i="8"/>
  <c r="DN2" i="8"/>
  <c r="DM2" i="8"/>
  <c r="DL2" i="8"/>
  <c r="DK2" i="8"/>
  <c r="DJ2" i="8"/>
  <c r="DI2" i="8"/>
  <c r="DH2" i="8"/>
  <c r="DG2" i="8"/>
  <c r="DD2" i="8"/>
  <c r="DC2" i="8"/>
  <c r="DB2" i="8"/>
  <c r="DA2" i="8"/>
  <c r="CZ2" i="8"/>
  <c r="CY2" i="8"/>
  <c r="CX2" i="8"/>
  <c r="CW2" i="8"/>
  <c r="CV2" i="8"/>
  <c r="CS2" i="8"/>
  <c r="CR2" i="8"/>
  <c r="CQ2" i="8"/>
  <c r="CP2" i="8"/>
  <c r="CO2" i="8"/>
  <c r="CN2" i="8"/>
  <c r="CM2" i="8"/>
  <c r="CL2" i="8"/>
  <c r="CK2" i="8"/>
  <c r="CH2" i="8"/>
  <c r="CG2" i="8"/>
  <c r="CF2" i="8"/>
  <c r="CE2" i="8"/>
  <c r="CD2" i="8"/>
  <c r="CC2" i="8"/>
  <c r="CB2" i="8"/>
  <c r="CA2" i="8"/>
  <c r="BZ2" i="8"/>
  <c r="BW2" i="8"/>
  <c r="BV2" i="8"/>
  <c r="BU2" i="8"/>
  <c r="BT2" i="8"/>
  <c r="BS2" i="8"/>
  <c r="BQ2" i="8"/>
  <c r="BR2" i="8"/>
  <c r="BP2" i="8"/>
  <c r="BO2" i="8"/>
  <c r="BN2" i="8"/>
  <c r="BM2" i="8"/>
  <c r="BL2" i="8"/>
  <c r="BK2" i="8"/>
  <c r="BJ2" i="8"/>
  <c r="BI2" i="8"/>
  <c r="BH2" i="8"/>
  <c r="BG2" i="8"/>
  <c r="BF2" i="8"/>
  <c r="BE2" i="8"/>
  <c r="BD2" i="8"/>
  <c r="BC2" i="8"/>
  <c r="BB2" i="8"/>
  <c r="BA2" i="8"/>
  <c r="AZ2" i="8"/>
  <c r="AY2" i="8"/>
  <c r="AX2" i="8"/>
  <c r="AW2" i="8"/>
  <c r="AV2" i="8"/>
  <c r="AU2" i="8"/>
  <c r="AT2" i="8"/>
  <c r="AS2" i="8"/>
  <c r="AR2" i="8"/>
  <c r="AQ2" i="8"/>
  <c r="AO2" i="8"/>
  <c r="AP2" i="8"/>
  <c r="AN2" i="8"/>
  <c r="AM2" i="8"/>
  <c r="AL2" i="8"/>
  <c r="AK2" i="8"/>
  <c r="AJ2" i="8"/>
  <c r="AH2" i="8"/>
  <c r="AG2" i="8"/>
  <c r="AF2" i="8"/>
  <c r="AI2" i="8"/>
  <c r="AE2" i="8"/>
  <c r="AD2" i="8"/>
  <c r="AC2" i="8"/>
  <c r="AB2" i="8"/>
  <c r="AA2" i="8"/>
  <c r="Z2" i="8"/>
  <c r="Y2" i="8"/>
  <c r="X2" i="8"/>
  <c r="W2" i="8"/>
  <c r="V2" i="8"/>
  <c r="U2" i="8"/>
  <c r="T2" i="8"/>
  <c r="S2" i="8"/>
  <c r="R2" i="8"/>
  <c r="Q2" i="8"/>
  <c r="P2" i="8"/>
  <c r="O2" i="8"/>
  <c r="M2" i="8"/>
  <c r="N2" i="8"/>
  <c r="L2" i="8"/>
  <c r="K2" i="8"/>
  <c r="I2" i="8"/>
  <c r="J2" i="8"/>
  <c r="H2" i="8"/>
  <c r="G2" i="8"/>
  <c r="F2" i="8"/>
  <c r="E2" i="8"/>
  <c r="D2" i="8"/>
  <c r="C2" i="8"/>
  <c r="B2" i="8"/>
  <c r="A2" i="8"/>
  <c r="D42" i="6"/>
  <c r="D14" i="6"/>
  <c r="D41" i="6"/>
  <c r="D40" i="6"/>
  <c r="D39" i="6"/>
  <c r="D61" i="6"/>
  <c r="D60" i="6"/>
  <c r="D59" i="6"/>
  <c r="D58" i="6"/>
  <c r="D57" i="6"/>
  <c r="D56" i="6"/>
  <c r="D55" i="6"/>
  <c r="D54" i="6"/>
  <c r="D53" i="6"/>
  <c r="D52" i="6"/>
  <c r="D47" i="6"/>
  <c r="D46" i="6"/>
  <c r="D45" i="6"/>
  <c r="D44" i="6"/>
  <c r="D33" i="6"/>
  <c r="D32" i="6"/>
  <c r="D31" i="6"/>
  <c r="D30" i="6"/>
  <c r="D29" i="6"/>
  <c r="D28" i="6"/>
  <c r="D27" i="6"/>
  <c r="D26" i="6"/>
  <c r="D25" i="6"/>
  <c r="D24" i="6"/>
  <c r="D19" i="6" l="1"/>
  <c r="D18" i="6"/>
  <c r="D17" i="6"/>
  <c r="D16" i="6"/>
  <c r="D13" i="6"/>
  <c r="D12" i="6"/>
  <c r="D11" i="6"/>
  <c r="D4" i="6" l="1"/>
  <c r="D3" i="6"/>
  <c r="D2" i="6"/>
  <c r="D1" i="6"/>
  <c r="D4" i="5"/>
  <c r="D3" i="5"/>
  <c r="D2" i="5"/>
  <c r="D1" i="5"/>
  <c r="D4" i="4"/>
  <c r="D3" i="4"/>
  <c r="D2" i="4"/>
  <c r="D1" i="4"/>
  <c r="D4" i="3"/>
  <c r="D3" i="3"/>
  <c r="D2" i="3"/>
  <c r="D1" i="3"/>
  <c r="D7" i="2" l="1"/>
  <c r="D7" i="6" l="1"/>
  <c r="D7" i="5"/>
  <c r="D7" i="4"/>
  <c r="D7" i="3"/>
</calcChain>
</file>

<file path=xl/comments1.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1" authorId="0" shapeId="0">
      <text>
        <r>
          <rPr>
            <sz val="9"/>
            <color indexed="81"/>
            <rFont val="Tahoma"/>
            <family val="2"/>
          </rPr>
          <t>Indicare il proprio nome</t>
        </r>
      </text>
    </comment>
    <comment ref="D12" authorId="0" shapeId="0">
      <text>
        <r>
          <rPr>
            <sz val="9"/>
            <color indexed="81"/>
            <rFont val="Tahoma"/>
            <family val="2"/>
          </rPr>
          <t>Indicare il proprio cognome</t>
        </r>
      </text>
    </comment>
    <comment ref="D13" authorId="0" shapeId="0">
      <text>
        <r>
          <rPr>
            <sz val="9"/>
            <color indexed="81"/>
            <rFont val="Tahoma"/>
            <family val="2"/>
          </rPr>
          <t>Utilizzare la tendina per selezionare il proprio sesso</t>
        </r>
      </text>
    </comment>
    <comment ref="D15" authorId="0" shapeId="0">
      <text>
        <r>
          <rPr>
            <sz val="9"/>
            <color indexed="81"/>
            <rFont val="Tahoma"/>
            <family val="2"/>
          </rPr>
          <t>Indicare lo Stato in cui si è nati</t>
        </r>
      </text>
    </comment>
    <comment ref="D16" authorId="0" shapeId="0">
      <text>
        <r>
          <rPr>
            <sz val="9"/>
            <color indexed="81"/>
            <rFont val="Tahoma"/>
            <family val="2"/>
          </rPr>
          <t>Indicare il comune in cui si è nati</t>
        </r>
      </text>
    </comment>
    <comment ref="D17" authorId="0" shapeId="0">
      <text>
        <r>
          <rPr>
            <sz val="9"/>
            <color indexed="81"/>
            <rFont val="Tahoma"/>
            <family val="2"/>
          </rPr>
          <t>Indicare la provincia in cui si è nati (per Stati esteri indicare "EE")</t>
        </r>
      </text>
    </comment>
    <comment ref="D18" authorId="0" shapeId="0">
      <text>
        <r>
          <rPr>
            <sz val="9"/>
            <color indexed="81"/>
            <rFont val="Tahoma"/>
            <family val="2"/>
          </rPr>
          <t xml:space="preserve">Indicare la data di nascita utilizzando il formato </t>
        </r>
        <r>
          <rPr>
            <b/>
            <sz val="9"/>
            <color indexed="81"/>
            <rFont val="Tahoma"/>
            <family val="2"/>
          </rPr>
          <t>gg/mm/aaaa</t>
        </r>
      </text>
    </comment>
    <comment ref="D20" authorId="0" shapeId="0">
      <text>
        <r>
          <rPr>
            <sz val="9"/>
            <color indexed="81"/>
            <rFont val="Tahoma"/>
            <family val="2"/>
          </rPr>
          <t>Indicare l'indirizzo in cui si risiede</t>
        </r>
      </text>
    </comment>
    <comment ref="D21" authorId="0" shapeId="0">
      <text>
        <r>
          <rPr>
            <sz val="9"/>
            <color indexed="81"/>
            <rFont val="Tahoma"/>
            <family val="2"/>
          </rPr>
          <t>Indicare il comune in cui si risiede</t>
        </r>
      </text>
    </comment>
    <comment ref="D22" authorId="0" shapeId="0">
      <text>
        <r>
          <rPr>
            <sz val="9"/>
            <color indexed="81"/>
            <rFont val="Tahoma"/>
            <family val="2"/>
          </rPr>
          <t>Indicare il CAP del comune in cui si risiede</t>
        </r>
      </text>
    </comment>
    <comment ref="D23" authorId="0" shapeId="0">
      <text>
        <r>
          <rPr>
            <sz val="9"/>
            <color indexed="81"/>
            <rFont val="Tahoma"/>
            <family val="2"/>
          </rPr>
          <t>Indicare la provincia in cui si risiede (per Stati esteri indicare "EE")</t>
        </r>
      </text>
    </comment>
    <comment ref="D25" authorId="0" shapeId="0">
      <text>
        <r>
          <rPr>
            <sz val="9"/>
            <color indexed="81"/>
            <rFont val="Tahoma"/>
            <family val="2"/>
          </rPr>
          <t>Indicare l'indirizzo in cui si risiede</t>
        </r>
      </text>
    </comment>
    <comment ref="D26" authorId="0" shapeId="0">
      <text>
        <r>
          <rPr>
            <sz val="9"/>
            <color indexed="81"/>
            <rFont val="Tahoma"/>
            <family val="2"/>
          </rPr>
          <t>Indicare il comune in cui si risiede</t>
        </r>
      </text>
    </comment>
    <comment ref="D27" authorId="0" shapeId="0">
      <text>
        <r>
          <rPr>
            <sz val="9"/>
            <color indexed="81"/>
            <rFont val="Tahoma"/>
            <family val="2"/>
          </rPr>
          <t>Indicare il CAP del comune in cui si risiede</t>
        </r>
      </text>
    </comment>
    <comment ref="D28" authorId="0" shapeId="0">
      <text>
        <r>
          <rPr>
            <sz val="9"/>
            <color indexed="81"/>
            <rFont val="Tahoma"/>
            <family val="2"/>
          </rPr>
          <t>Indicare la provincia in cui si risiede (per Stati esteri indicare "EE")</t>
        </r>
      </text>
    </comment>
    <comment ref="D30" authorId="0" shapeId="0">
      <text>
        <r>
          <rPr>
            <sz val="9"/>
            <color indexed="81"/>
            <rFont val="Tahoma"/>
            <family val="2"/>
          </rPr>
          <t>Indicare il proprio codice fiscale personale</t>
        </r>
      </text>
    </comment>
    <comment ref="D31" authorId="0" shapeId="0">
      <text>
        <r>
          <rPr>
            <sz val="9"/>
            <color indexed="81"/>
            <rFont val="Tahoma"/>
            <family val="2"/>
          </rPr>
          <t>Indicare la propria partita IVA, che deve essere attiva al momento della presentazione della domanda</t>
        </r>
      </text>
    </comment>
    <comment ref="D32" authorId="0" shapeId="0">
      <text>
        <r>
          <rPr>
            <sz val="9"/>
            <color indexed="81"/>
            <rFont val="Tahoma"/>
            <family val="2"/>
          </rPr>
          <t>Se nella cella precedente si è indicata la partita IVA di ditte individuali, studi professionali associati o società tra professionisti, indicarne la denominazione</t>
        </r>
      </text>
    </comment>
    <comment ref="D34" authorId="0" shapeId="0">
      <text>
        <r>
          <rPr>
            <sz val="9"/>
            <color indexed="81"/>
            <rFont val="Tahoma"/>
            <family val="2"/>
          </rPr>
          <t>Indicare il proprio numero di telefono</t>
        </r>
      </text>
    </comment>
    <comment ref="D35" authorId="0" shapeId="0">
      <text>
        <r>
          <rPr>
            <sz val="9"/>
            <color indexed="81"/>
            <rFont val="Tahoma"/>
            <family val="2"/>
          </rPr>
          <t>Indicare il proprio numero di cellulare</t>
        </r>
      </text>
    </comment>
    <comment ref="D36" authorId="0" shapeId="0">
      <text>
        <r>
          <rPr>
            <sz val="9"/>
            <color indexed="81"/>
            <rFont val="Tahoma"/>
            <family val="2"/>
          </rPr>
          <t>Indicare - se disponibile - il proprio numero di fax</t>
        </r>
      </text>
    </comment>
    <comment ref="D37" authorId="0" shapeId="0">
      <text>
        <r>
          <rPr>
            <sz val="9"/>
            <color indexed="81"/>
            <rFont val="Tahoma"/>
            <family val="2"/>
          </rPr>
          <t>Indicare il proprio indirizzo di posta elettronica</t>
        </r>
      </text>
    </comment>
    <comment ref="D38" authorId="0" shapeId="0">
      <text>
        <r>
          <rPr>
            <sz val="9"/>
            <color indexed="81"/>
            <rFont val="Tahoma"/>
            <family val="2"/>
          </rPr>
          <t>Indicare il proprio indirizzo di Posta Elettronica Certificata (PEC)</t>
        </r>
      </text>
    </comment>
    <comment ref="D42" authorId="0" shapeId="0">
      <text>
        <r>
          <rPr>
            <sz val="9"/>
            <color indexed="81"/>
            <rFont val="Tahoma"/>
            <family val="2"/>
          </rPr>
          <t>Indicare la propria lingua madre</t>
        </r>
      </text>
    </comment>
    <comment ref="D43" authorId="0" shapeId="0">
      <text>
        <r>
          <rPr>
            <sz val="9"/>
            <color indexed="81"/>
            <rFont val="Tahoma"/>
            <family val="2"/>
          </rPr>
          <t>Indicare - se conosciuta - una prima lingua straniera</t>
        </r>
      </text>
    </comment>
    <comment ref="D44" authorId="0" shapeId="0">
      <text>
        <r>
          <rPr>
            <sz val="9"/>
            <color indexed="81"/>
            <rFont val="Tahoma"/>
            <family val="2"/>
          </rPr>
          <t>Utilizzare la tendina per selezionare il livello di conoscenza della lingua eventualmente indicata nella cella precedente</t>
        </r>
      </text>
    </comment>
    <comment ref="D45" authorId="0" shapeId="0">
      <text>
        <r>
          <rPr>
            <sz val="9"/>
            <color indexed="81"/>
            <rFont val="Tahoma"/>
            <family val="2"/>
          </rPr>
          <t>Indicare - se conosciuta - una seconda lingua straniera</t>
        </r>
      </text>
    </comment>
    <comment ref="D46" authorId="0" shapeId="0">
      <text>
        <r>
          <rPr>
            <sz val="9"/>
            <color indexed="81"/>
            <rFont val="Tahoma"/>
            <family val="2"/>
          </rPr>
          <t>Utilizzare la tendina per selezionare il livello di conoscenza della lingua eventualmente indicata nella cella precedente</t>
        </r>
      </text>
    </comment>
    <comment ref="D47" authorId="0" shapeId="0">
      <text>
        <r>
          <rPr>
            <sz val="9"/>
            <color indexed="81"/>
            <rFont val="Tahoma"/>
            <family val="2"/>
          </rPr>
          <t>Indicare - se conosciuta - una terza lingua straniera</t>
        </r>
      </text>
    </comment>
    <comment ref="D48" authorId="0" shapeId="0">
      <text>
        <r>
          <rPr>
            <sz val="9"/>
            <color indexed="81"/>
            <rFont val="Tahoma"/>
            <family val="2"/>
          </rPr>
          <t>Utilizzare la tendina per selezionare il livello di conoscenza della lingua eventualmente indicata nella cella precedente</t>
        </r>
      </text>
    </comment>
    <comment ref="D53" authorId="0" shapeId="0">
      <text>
        <r>
          <rPr>
            <sz val="9"/>
            <color indexed="81"/>
            <rFont val="Tahoma"/>
            <family val="2"/>
          </rPr>
          <t>Utilizzare la tendina per selezionare la macro-area principale per cui ci si candida</t>
        </r>
      </text>
    </comment>
    <comment ref="D54" authorId="0" shapeId="0">
      <text>
        <r>
          <rPr>
            <sz val="9"/>
            <color indexed="81"/>
            <rFont val="Tahoma"/>
            <family val="2"/>
          </rPr>
          <t>Utilizzare la tendina per selezionare, nell'ambito della macro-area principale scelta, la sotto-area principale per cui ci si candida</t>
        </r>
      </text>
    </comment>
    <comment ref="D55" authorId="0" shapeId="0">
      <text>
        <r>
          <rPr>
            <sz val="9"/>
            <color indexed="81"/>
            <rFont val="Tahoma"/>
            <family val="2"/>
          </rPr>
          <t>Utilizzare la tendina per selezionare, nell'ambito della macro-area principale scelta, la sotto-area principale per cui ci si candida</t>
        </r>
      </text>
    </comment>
    <comment ref="D56" authorId="0" shapeId="0">
      <text>
        <r>
          <rPr>
            <sz val="9"/>
            <color indexed="81"/>
            <rFont val="Tahoma"/>
            <family val="2"/>
          </rPr>
          <t>Utilizzare la tendina per selezionare, nell'ambito della macro-area principale scelta, la sotto-area principale per cui ci si candida</t>
        </r>
      </text>
    </comment>
    <comment ref="D58" authorId="0" shapeId="0">
      <text>
        <r>
          <rPr>
            <sz val="9"/>
            <color indexed="81"/>
            <rFont val="Tahoma"/>
            <family val="2"/>
          </rPr>
          <t>Se si vuole, utilizzare la tendina per selezionare la macro-area secondaria per cui ci si candida. Eventualmente, qualora si ritenga di avere una competenza trasversale nell'ambito di una data macro-area, può coincidere con la macro-area principale indicata sopra</t>
        </r>
      </text>
    </comment>
    <comment ref="D59" authorId="0" shapeId="0">
      <text>
        <r>
          <rPr>
            <sz val="9"/>
            <color indexed="81"/>
            <rFont val="Tahoma"/>
            <family val="2"/>
          </rPr>
          <t>Utilizzare la tendina per selezionare, nell'ambito della macro-area secondaria scelta, la sotto-area principale per cui ci si candida</t>
        </r>
      </text>
    </comment>
    <comment ref="D60" authorId="0" shapeId="0">
      <text>
        <r>
          <rPr>
            <sz val="9"/>
            <color indexed="81"/>
            <rFont val="Tahoma"/>
            <family val="2"/>
          </rPr>
          <t>Se si vuole, utilizzare la tendina per selezionare, nell'ambito della macro-area secondaria scelta, la sotto-area secondaria per cui ci si candida</t>
        </r>
      </text>
    </comment>
    <comment ref="D61" authorId="0" shapeId="0">
      <text>
        <r>
          <rPr>
            <sz val="9"/>
            <color indexed="81"/>
            <rFont val="Tahoma"/>
            <family val="2"/>
          </rPr>
          <t>Se si vuole, utilizzare la tendina per selezionare, nell'ambito della macro-area secondaria scelta, la sotto-area terziaria per cui ci si candida</t>
        </r>
      </text>
    </comment>
  </commentList>
</comments>
</file>

<file path=xl/comments2.xml><?xml version="1.0" encoding="utf-8"?>
<comments xmlns="http://schemas.openxmlformats.org/spreadsheetml/2006/main">
  <authors>
    <author>Carlo Borelli</author>
    <author>Carlo F. Borelli</author>
  </authors>
  <commentList>
    <comment ref="D7" authorId="0" shapeId="0">
      <text>
        <r>
          <rPr>
            <sz val="9"/>
            <color indexed="81"/>
            <rFont val="Tahoma"/>
            <family val="2"/>
          </rPr>
          <t>Campo a compilazione automatica</t>
        </r>
      </text>
    </comment>
    <comment ref="D11" authorId="1" shapeId="0">
      <text>
        <r>
          <rPr>
            <sz val="9"/>
            <color indexed="81"/>
            <rFont val="Tahoma"/>
            <family val="2"/>
          </rPr>
          <t>Utilizzare la tendina per selezionare il tipo di laurea conseguita</t>
        </r>
      </text>
    </comment>
    <comment ref="D12" authorId="1" shapeId="0">
      <text>
        <r>
          <rPr>
            <sz val="9"/>
            <color indexed="81"/>
            <rFont val="Tahoma"/>
            <family val="2"/>
          </rPr>
          <t>Indicare la materia in cui si è conseguita la laurea (p.e. Ingegneria Meccanica)</t>
        </r>
      </text>
    </comment>
    <comment ref="D13" authorId="1" shapeId="0">
      <text>
        <r>
          <rPr>
            <sz val="9"/>
            <color indexed="81"/>
            <rFont val="Tahoma"/>
            <family val="2"/>
          </rPr>
          <t>Indicare l'anno di conseguimento della laurea</t>
        </r>
      </text>
    </comment>
    <comment ref="D14" authorId="1" shapeId="0">
      <text>
        <r>
          <rPr>
            <sz val="9"/>
            <color indexed="81"/>
            <rFont val="Tahoma"/>
            <family val="2"/>
          </rPr>
          <t>Indicare l'Ateneo presso cui si è conseguita la laurea (p.e. Università degli Studi di Milano)</t>
        </r>
      </text>
    </comment>
    <comment ref="D15" authorId="1" shapeId="0">
      <text>
        <r>
          <rPr>
            <sz val="9"/>
            <color indexed="81"/>
            <rFont val="Tahoma"/>
            <family val="2"/>
          </rPr>
          <t>Indicare il titolo della tesi di laurea</t>
        </r>
      </text>
    </comment>
    <comment ref="D16" authorId="1" shapeId="0">
      <text>
        <r>
          <rPr>
            <sz val="9"/>
            <color indexed="81"/>
            <rFont val="Tahoma"/>
            <family val="2"/>
          </rPr>
          <t>Indicare il voto conseguito dando evidenza anche al punteggio massimo conseguibile (p.e. 105/110 o 110/110 e lode)</t>
        </r>
      </text>
    </comment>
    <comment ref="D18" authorId="1" shapeId="0">
      <text>
        <r>
          <rPr>
            <sz val="9"/>
            <color indexed="81"/>
            <rFont val="Tahoma"/>
            <family val="2"/>
          </rPr>
          <t>Qualora la laurea conseguita sia di tipo "Specialistico", indicare la materia in cui si è conseguita la laurea di primo livello</t>
        </r>
      </text>
    </comment>
    <comment ref="D19" authorId="1" shapeId="0">
      <text>
        <r>
          <rPr>
            <sz val="9"/>
            <color indexed="81"/>
            <rFont val="Tahoma"/>
            <family val="2"/>
          </rPr>
          <t>Indicare l'anno di conseguimento della laurea di primo livello</t>
        </r>
      </text>
    </comment>
    <comment ref="D20" authorId="1" shapeId="0">
      <text>
        <r>
          <rPr>
            <sz val="9"/>
            <color indexed="81"/>
            <rFont val="Tahoma"/>
            <family val="2"/>
          </rPr>
          <t>Indicare l'Ateneo presso cui si è conseguita la laurea di primo livello (p.e. Università degli Studi di Milano)</t>
        </r>
      </text>
    </comment>
    <comment ref="D21" authorId="1" shapeId="0">
      <text>
        <r>
          <rPr>
            <sz val="9"/>
            <color indexed="81"/>
            <rFont val="Tahoma"/>
            <family val="2"/>
          </rPr>
          <t>Indicare il titolo della tesi di laurea di primo livello</t>
        </r>
      </text>
    </comment>
    <comment ref="D23" authorId="1" shapeId="0">
      <text>
        <r>
          <rPr>
            <sz val="9"/>
            <color indexed="81"/>
            <rFont val="Tahoma"/>
            <family val="2"/>
          </rPr>
          <t>Utilizzare la tendina per selezionare il tipo di laurea conseguita</t>
        </r>
      </text>
    </comment>
    <comment ref="D24" authorId="1" shapeId="0">
      <text>
        <r>
          <rPr>
            <sz val="9"/>
            <color indexed="81"/>
            <rFont val="Tahoma"/>
            <family val="2"/>
          </rPr>
          <t>Indicare la materia in cui si è conseguita la laurea (p.e. Ingegneria Meccanica)</t>
        </r>
      </text>
    </comment>
    <comment ref="D25" authorId="1" shapeId="0">
      <text>
        <r>
          <rPr>
            <sz val="9"/>
            <color indexed="81"/>
            <rFont val="Tahoma"/>
            <family val="2"/>
          </rPr>
          <t>Indicare l'anno di conseguimento della laurea</t>
        </r>
      </text>
    </comment>
    <comment ref="D26" authorId="1" shapeId="0">
      <text>
        <r>
          <rPr>
            <sz val="9"/>
            <color indexed="81"/>
            <rFont val="Tahoma"/>
            <family val="2"/>
          </rPr>
          <t>Indicare l'Ateneo presso cui si è conseguita la laurea (p.e. Università degli Studi di Milano)</t>
        </r>
      </text>
    </comment>
    <comment ref="D27" authorId="1" shapeId="0">
      <text>
        <r>
          <rPr>
            <sz val="9"/>
            <color indexed="81"/>
            <rFont val="Tahoma"/>
            <family val="2"/>
          </rPr>
          <t>Indicare il titolo della tesi di laurea</t>
        </r>
      </text>
    </comment>
    <comment ref="D28" authorId="1" shapeId="0">
      <text>
        <r>
          <rPr>
            <sz val="9"/>
            <color indexed="81"/>
            <rFont val="Tahoma"/>
            <family val="2"/>
          </rPr>
          <t>Indicare il voto conseguito dando evidenza anche al punteggio massimo conseguibile (p.e. 105/110 o 110/110 e lode)</t>
        </r>
      </text>
    </comment>
    <comment ref="D30" authorId="1" shapeId="0">
      <text>
        <r>
          <rPr>
            <sz val="9"/>
            <color indexed="81"/>
            <rFont val="Tahoma"/>
            <family val="2"/>
          </rPr>
          <t>Qualora la laurea conseguita sia di tipo "Specialistico", indicare la materia in cui si è conseguita la laurea di primo livello</t>
        </r>
      </text>
    </comment>
    <comment ref="D31" authorId="1" shapeId="0">
      <text>
        <r>
          <rPr>
            <sz val="9"/>
            <color indexed="81"/>
            <rFont val="Tahoma"/>
            <family val="2"/>
          </rPr>
          <t>Indicare l'anno di conseguimento della laurea di primo livello</t>
        </r>
      </text>
    </comment>
    <comment ref="D32" authorId="1" shapeId="0">
      <text>
        <r>
          <rPr>
            <sz val="9"/>
            <color indexed="81"/>
            <rFont val="Tahoma"/>
            <family val="2"/>
          </rPr>
          <t>Indicare l'Ateneo presso cui si è conseguita la laurea di primo livello (p.e. Università degli Studi di Milano)</t>
        </r>
      </text>
    </comment>
    <comment ref="D33" authorId="1" shapeId="0">
      <text>
        <r>
          <rPr>
            <sz val="9"/>
            <color indexed="81"/>
            <rFont val="Tahoma"/>
            <family val="2"/>
          </rPr>
          <t>Indicare il titolo della tesi di laurea di primo livello</t>
        </r>
      </text>
    </comment>
    <comment ref="D37" authorId="1" shapeId="0">
      <text>
        <r>
          <rPr>
            <sz val="9"/>
            <color indexed="81"/>
            <rFont val="Tahoma"/>
            <family val="2"/>
          </rPr>
          <t>Indicare la materia dell'eventuale dottorato conseguito (p.e. Ingegneria Meccanica)</t>
        </r>
      </text>
    </comment>
    <comment ref="D38" authorId="1" shapeId="0">
      <text>
        <r>
          <rPr>
            <sz val="9"/>
            <color indexed="81"/>
            <rFont val="Tahoma"/>
            <family val="2"/>
          </rPr>
          <t>Indicare l'anno di conseguimento dell'eventuale dottorato</t>
        </r>
      </text>
    </comment>
    <comment ref="D39" authorId="1" shapeId="0">
      <text>
        <r>
          <rPr>
            <sz val="9"/>
            <color indexed="81"/>
            <rFont val="Tahoma"/>
            <family val="2"/>
          </rPr>
          <t>Indicare l'Ateneo presso cui si è conseguito l'eventuale dottorato (p.e. Università degli Studi di Milano)</t>
        </r>
      </text>
    </comment>
    <comment ref="D40" authorId="1" shapeId="0">
      <text>
        <r>
          <rPr>
            <sz val="9"/>
            <color indexed="81"/>
            <rFont val="Tahoma"/>
            <family val="2"/>
          </rPr>
          <t>Indicare il titolo dell'eventuale tesi di dottorato</t>
        </r>
      </text>
    </comment>
    <comment ref="D41" authorId="1" shapeId="0">
      <text>
        <r>
          <rPr>
            <sz val="9"/>
            <color indexed="81"/>
            <rFont val="Tahoma"/>
            <family val="2"/>
          </rPr>
          <t>Indicare il voto conseguito dando evidenza anche al punteggio massimo conseguibile (p.e. 105/110 o 110/110 e lode)</t>
        </r>
      </text>
    </comment>
    <comment ref="D45" authorId="1" shapeId="0">
      <text>
        <r>
          <rPr>
            <sz val="9"/>
            <color indexed="81"/>
            <rFont val="Tahoma"/>
            <family val="2"/>
          </rPr>
          <t>Indicare la materia dell'eventuale master di secondo livello conseguito (p.e. MBA)</t>
        </r>
      </text>
    </comment>
    <comment ref="D46" authorId="1" shapeId="0">
      <text>
        <r>
          <rPr>
            <sz val="9"/>
            <color indexed="81"/>
            <rFont val="Tahoma"/>
            <family val="2"/>
          </rPr>
          <t>Indicare l'anno di conseguimento dell'eventuale master di secondo livello</t>
        </r>
      </text>
    </comment>
    <comment ref="D47" authorId="1" shapeId="0">
      <text>
        <r>
          <rPr>
            <sz val="9"/>
            <color indexed="81"/>
            <rFont val="Tahoma"/>
            <family val="2"/>
          </rPr>
          <t>Indicare l'Ateneo presso cui si è conseguito l'eventuale master di secondo livello (p.e. Università Bocconi)</t>
        </r>
      </text>
    </comment>
    <comment ref="D48" authorId="1" shapeId="0">
      <text>
        <r>
          <rPr>
            <sz val="9"/>
            <color indexed="81"/>
            <rFont val="Tahoma"/>
            <family val="2"/>
          </rPr>
          <t>Indicare il titolo dell'eventuale tesi di master di secondo livello</t>
        </r>
      </text>
    </comment>
    <comment ref="D49" authorId="1" shapeId="0">
      <text>
        <r>
          <rPr>
            <sz val="9"/>
            <color indexed="81"/>
            <rFont val="Tahoma"/>
            <family val="2"/>
          </rPr>
          <t>Indicare il voto conseguito dando evidenza anche al punteggio massimo conseguibile (p.e. 105/110 o 110/110 e lode)</t>
        </r>
      </text>
    </comment>
  </commentList>
</comments>
</file>

<file path=xl/comments3.xml><?xml version="1.0" encoding="utf-8"?>
<comments xmlns="http://schemas.openxmlformats.org/spreadsheetml/2006/main">
  <authors>
    <author>Carlo Borelli</author>
    <author>Carlo F. Borelli</author>
  </authors>
  <commentList>
    <comment ref="D7" authorId="0" shapeId="0">
      <text>
        <r>
          <rPr>
            <sz val="9"/>
            <color indexed="81"/>
            <rFont val="Tahoma"/>
            <family val="2"/>
          </rPr>
          <t>Campo a compilazione automatica</t>
        </r>
      </text>
    </comment>
    <comment ref="D12"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3"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4" authorId="0" shapeId="0">
      <text>
        <r>
          <rPr>
            <sz val="9"/>
            <color indexed="81"/>
            <rFont val="Tahoma"/>
            <family val="2"/>
          </rPr>
          <t>Indicare la denominazione del datore di lavoro/cliente</t>
        </r>
      </text>
    </comment>
    <comment ref="D15" authorId="0" shapeId="0">
      <text>
        <r>
          <rPr>
            <sz val="9"/>
            <color indexed="81"/>
            <rFont val="Tahoma"/>
            <family val="2"/>
          </rPr>
          <t>Indicare il comune in cui ha sede il datore di lavoro/cliente. In caso di sedi multiple indicare quella presso la quale si è operato/si opera</t>
        </r>
      </text>
    </comment>
    <comment ref="D16" authorId="0" shapeId="0">
      <text>
        <r>
          <rPr>
            <sz val="9"/>
            <color indexed="81"/>
            <rFont val="Tahoma"/>
            <family val="2"/>
          </rPr>
          <t>Indicare la provincia in cui ha sede il datore di lavoro/cliente. In caso di sedi multiple indicare quella presso la quale si è operato/si opera</t>
        </r>
      </text>
    </comment>
    <comment ref="D17" authorId="0" shapeId="0">
      <text>
        <r>
          <rPr>
            <sz val="9"/>
            <color indexed="81"/>
            <rFont val="Tahoma"/>
            <family val="2"/>
          </rPr>
          <t>Utilizzare la tendina per selezionare il tipo e la dimensione del datore di lavoro/cliente</t>
        </r>
      </text>
    </comment>
    <comment ref="D18" authorId="0" shapeId="0">
      <text>
        <r>
          <rPr>
            <sz val="9"/>
            <color indexed="81"/>
            <rFont val="Tahoma"/>
            <family val="2"/>
          </rPr>
          <t>Indicare il settore di attività in cui opera il datore di lavoro/cliente. In caso di settori multipli indicare quello in cui si è operato/si opera</t>
        </r>
      </text>
    </comment>
    <comment ref="D19"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20" authorId="0" shapeId="0">
      <text>
        <r>
          <rPr>
            <sz val="9"/>
            <color indexed="81"/>
            <rFont val="Tahoma"/>
            <family val="2"/>
          </rPr>
          <t>Utilizzare la tendina per selezionare la macro-area di riferimento</t>
        </r>
      </text>
    </comment>
    <comment ref="D21" authorId="0" shapeId="0">
      <text>
        <r>
          <rPr>
            <sz val="9"/>
            <color indexed="81"/>
            <rFont val="Tahoma"/>
            <family val="2"/>
          </rPr>
          <t>Indicare le attività svolte per il datore di lavoro/cliente</t>
        </r>
      </text>
    </comment>
    <comment ref="D22" authorId="0" shapeId="0">
      <text>
        <r>
          <rPr>
            <sz val="9"/>
            <color indexed="81"/>
            <rFont val="Tahoma"/>
            <family val="2"/>
          </rPr>
          <t>Indicare le principali responsabilità affidate dal datore di lavoro/cliente</t>
        </r>
      </text>
    </comment>
    <comment ref="D24"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25"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26" authorId="0" shapeId="0">
      <text>
        <r>
          <rPr>
            <sz val="9"/>
            <color indexed="81"/>
            <rFont val="Tahoma"/>
            <family val="2"/>
          </rPr>
          <t>Indicare la denominazione del datore di lavoro/cliente</t>
        </r>
      </text>
    </comment>
    <comment ref="D27" authorId="0" shapeId="0">
      <text>
        <r>
          <rPr>
            <sz val="9"/>
            <color indexed="81"/>
            <rFont val="Tahoma"/>
            <family val="2"/>
          </rPr>
          <t>Indicare il comune in cui ha sede il datore di lavoro/cliente. In caso di sedi multiple indicare quella presso la quale si è operato/si opera</t>
        </r>
      </text>
    </comment>
    <comment ref="D28" authorId="0" shapeId="0">
      <text>
        <r>
          <rPr>
            <sz val="9"/>
            <color indexed="81"/>
            <rFont val="Tahoma"/>
            <family val="2"/>
          </rPr>
          <t>Indicare la provincia in cui ha sede il datore di lavoro/cliente. In caso di sedi multiple indicare quella presso la quale si è operato/si opera</t>
        </r>
      </text>
    </comment>
    <comment ref="D29" authorId="0" shapeId="0">
      <text>
        <r>
          <rPr>
            <sz val="9"/>
            <color indexed="81"/>
            <rFont val="Tahoma"/>
            <family val="2"/>
          </rPr>
          <t>Utilizzare la tendina per selezionare il tipo e la dimensione del datore di lavoro/cliente</t>
        </r>
      </text>
    </comment>
    <comment ref="D30" authorId="0" shapeId="0">
      <text>
        <r>
          <rPr>
            <sz val="9"/>
            <color indexed="81"/>
            <rFont val="Tahoma"/>
            <family val="2"/>
          </rPr>
          <t>Indicare il settore di attività in cui opera il datore di lavoro/cliente. In caso di settori multipli indicare quello in cui si è operato/si opera</t>
        </r>
      </text>
    </comment>
    <comment ref="D31"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32" authorId="0" shapeId="0">
      <text>
        <r>
          <rPr>
            <sz val="9"/>
            <color indexed="81"/>
            <rFont val="Tahoma"/>
            <family val="2"/>
          </rPr>
          <t>Utilizzare la tendina per selezionare la macro-area di riferimento</t>
        </r>
      </text>
    </comment>
    <comment ref="D33" authorId="0" shapeId="0">
      <text>
        <r>
          <rPr>
            <sz val="9"/>
            <color indexed="81"/>
            <rFont val="Tahoma"/>
            <family val="2"/>
          </rPr>
          <t>Indicare le attività svolte per il datore di lavoro/cliente</t>
        </r>
      </text>
    </comment>
    <comment ref="D34" authorId="0" shapeId="0">
      <text>
        <r>
          <rPr>
            <sz val="9"/>
            <color indexed="81"/>
            <rFont val="Tahoma"/>
            <family val="2"/>
          </rPr>
          <t>Indicare le principali responsabilità affidate dal datore di lavoro/cliente</t>
        </r>
      </text>
    </comment>
    <comment ref="D36"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37"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38" authorId="0" shapeId="0">
      <text>
        <r>
          <rPr>
            <sz val="9"/>
            <color indexed="81"/>
            <rFont val="Tahoma"/>
            <family val="2"/>
          </rPr>
          <t>Indicare la denominazione del datore di lavoro/cliente</t>
        </r>
      </text>
    </comment>
    <comment ref="D39" authorId="0" shapeId="0">
      <text>
        <r>
          <rPr>
            <sz val="9"/>
            <color indexed="81"/>
            <rFont val="Tahoma"/>
            <family val="2"/>
          </rPr>
          <t>Indicare il comune in cui ha sede il datore di lavoro/cliente. In caso di sedi multiple indicare quella presso la quale si è operato/si opera</t>
        </r>
      </text>
    </comment>
    <comment ref="D40" authorId="0" shapeId="0">
      <text>
        <r>
          <rPr>
            <sz val="9"/>
            <color indexed="81"/>
            <rFont val="Tahoma"/>
            <family val="2"/>
          </rPr>
          <t>Indicare la provincia in cui ha sede il datore di lavoro/cliente. In caso di sedi multiple indicare quella presso la quale si è operato/si opera</t>
        </r>
      </text>
    </comment>
    <comment ref="D41" authorId="0" shapeId="0">
      <text>
        <r>
          <rPr>
            <sz val="9"/>
            <color indexed="81"/>
            <rFont val="Tahoma"/>
            <family val="2"/>
          </rPr>
          <t>Utilizzare la tendina per selezionare il tipo e la dimensione del datore di lavoro/cliente</t>
        </r>
      </text>
    </comment>
    <comment ref="D42" authorId="0" shapeId="0">
      <text>
        <r>
          <rPr>
            <sz val="9"/>
            <color indexed="81"/>
            <rFont val="Tahoma"/>
            <family val="2"/>
          </rPr>
          <t>Indicare il settore di attività in cui opera il datore di lavoro/cliente. In caso di settori multipli indicare quello in cui si è operato/si opera</t>
        </r>
      </text>
    </comment>
    <comment ref="D43"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44" authorId="0" shapeId="0">
      <text>
        <r>
          <rPr>
            <sz val="9"/>
            <color indexed="81"/>
            <rFont val="Tahoma"/>
            <family val="2"/>
          </rPr>
          <t>Utilizzare la tendina per selezionare la macro-area di riferimento</t>
        </r>
      </text>
    </comment>
    <comment ref="D45" authorId="0" shapeId="0">
      <text>
        <r>
          <rPr>
            <sz val="9"/>
            <color indexed="81"/>
            <rFont val="Tahoma"/>
            <family val="2"/>
          </rPr>
          <t>Indicare le attività svolte per il datore di lavoro/cliente</t>
        </r>
      </text>
    </comment>
    <comment ref="D46" authorId="0" shapeId="0">
      <text>
        <r>
          <rPr>
            <sz val="9"/>
            <color indexed="81"/>
            <rFont val="Tahoma"/>
            <family val="2"/>
          </rPr>
          <t>Indicare le principali responsabilità affidate dal datore di lavoro/cliente</t>
        </r>
      </text>
    </comment>
    <comment ref="D48"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49"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50" authorId="0" shapeId="0">
      <text>
        <r>
          <rPr>
            <sz val="9"/>
            <color indexed="81"/>
            <rFont val="Tahoma"/>
            <family val="2"/>
          </rPr>
          <t>Indicare la denominazione del datore di lavoro/cliente</t>
        </r>
      </text>
    </comment>
    <comment ref="D51" authorId="0" shapeId="0">
      <text>
        <r>
          <rPr>
            <sz val="9"/>
            <color indexed="81"/>
            <rFont val="Tahoma"/>
            <family val="2"/>
          </rPr>
          <t>Indicare il comune in cui ha sede il datore di lavoro/cliente. In caso di sedi multiple indicare quella presso la quale si è operato/si opera</t>
        </r>
      </text>
    </comment>
    <comment ref="D52" authorId="0" shapeId="0">
      <text>
        <r>
          <rPr>
            <sz val="9"/>
            <color indexed="81"/>
            <rFont val="Tahoma"/>
            <family val="2"/>
          </rPr>
          <t>Indicare la provincia in cui ha sede il datore di lavoro/cliente. In caso di sedi multiple indicare quella presso la quale si è operato/si opera</t>
        </r>
      </text>
    </comment>
    <comment ref="D53" authorId="0" shapeId="0">
      <text>
        <r>
          <rPr>
            <sz val="9"/>
            <color indexed="81"/>
            <rFont val="Tahoma"/>
            <family val="2"/>
          </rPr>
          <t>Utilizzare la tendina per selezionare il tipo e la dimensione del datore di lavoro/cliente</t>
        </r>
      </text>
    </comment>
    <comment ref="D54" authorId="0" shapeId="0">
      <text>
        <r>
          <rPr>
            <sz val="9"/>
            <color indexed="81"/>
            <rFont val="Tahoma"/>
            <family val="2"/>
          </rPr>
          <t>Indicare il settore di attività in cui opera il datore di lavoro/cliente. In caso di settori multipli indicare quello in cui si è operato/si opera</t>
        </r>
      </text>
    </comment>
    <comment ref="D55"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56" authorId="0" shapeId="0">
      <text>
        <r>
          <rPr>
            <sz val="9"/>
            <color indexed="81"/>
            <rFont val="Tahoma"/>
            <family val="2"/>
          </rPr>
          <t>Utilizzare la tendina per selezionare la macro-area di riferimento</t>
        </r>
      </text>
    </comment>
    <comment ref="D57" authorId="0" shapeId="0">
      <text>
        <r>
          <rPr>
            <sz val="9"/>
            <color indexed="81"/>
            <rFont val="Tahoma"/>
            <family val="2"/>
          </rPr>
          <t>Indicare le attività svolte per il datore di lavoro/cliente</t>
        </r>
      </text>
    </comment>
    <comment ref="D58" authorId="0" shapeId="0">
      <text>
        <r>
          <rPr>
            <sz val="9"/>
            <color indexed="81"/>
            <rFont val="Tahoma"/>
            <family val="2"/>
          </rPr>
          <t>Indicare le principali responsabilità affidate dal datore di lavoro/cliente</t>
        </r>
      </text>
    </comment>
    <comment ref="D60"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61"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62" authorId="0" shapeId="0">
      <text>
        <r>
          <rPr>
            <sz val="9"/>
            <color indexed="81"/>
            <rFont val="Tahoma"/>
            <family val="2"/>
          </rPr>
          <t>Indicare la denominazione del datore di lavoro/cliente</t>
        </r>
      </text>
    </comment>
    <comment ref="D63" authorId="0" shapeId="0">
      <text>
        <r>
          <rPr>
            <sz val="9"/>
            <color indexed="81"/>
            <rFont val="Tahoma"/>
            <family val="2"/>
          </rPr>
          <t>Indicare il comune in cui ha sede il datore di lavoro/cliente. In caso di sedi multiple indicare quella presso la quale si è operato/si opera</t>
        </r>
      </text>
    </comment>
    <comment ref="D64" authorId="0" shapeId="0">
      <text>
        <r>
          <rPr>
            <sz val="9"/>
            <color indexed="81"/>
            <rFont val="Tahoma"/>
            <family val="2"/>
          </rPr>
          <t>Indicare la provincia in cui ha sede il datore di lavoro/cliente. In caso di sedi multiple indicare quella presso la quale si è operato/si opera</t>
        </r>
      </text>
    </comment>
    <comment ref="D65" authorId="0" shapeId="0">
      <text>
        <r>
          <rPr>
            <sz val="9"/>
            <color indexed="81"/>
            <rFont val="Tahoma"/>
            <family val="2"/>
          </rPr>
          <t>Utilizzare la tendina per selezionare il tipo e la dimensione del datore di lavoro/cliente</t>
        </r>
      </text>
    </comment>
    <comment ref="D66" authorId="0" shapeId="0">
      <text>
        <r>
          <rPr>
            <sz val="9"/>
            <color indexed="81"/>
            <rFont val="Tahoma"/>
            <family val="2"/>
          </rPr>
          <t>Indicare il settore di attività in cui opera il datore di lavoro/cliente. In caso di settori multipli indicare quello in cui si è operato/si opera</t>
        </r>
      </text>
    </comment>
    <comment ref="D67"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68" authorId="0" shapeId="0">
      <text>
        <r>
          <rPr>
            <sz val="9"/>
            <color indexed="81"/>
            <rFont val="Tahoma"/>
            <family val="2"/>
          </rPr>
          <t>Utilizzare la tendina per selezionare la macro-area di riferimento</t>
        </r>
      </text>
    </comment>
    <comment ref="D69" authorId="0" shapeId="0">
      <text>
        <r>
          <rPr>
            <sz val="9"/>
            <color indexed="81"/>
            <rFont val="Tahoma"/>
            <family val="2"/>
          </rPr>
          <t>Indicare le attività svolte per il datore di lavoro/cliente</t>
        </r>
      </text>
    </comment>
    <comment ref="D70" authorId="0" shapeId="0">
      <text>
        <r>
          <rPr>
            <sz val="9"/>
            <color indexed="81"/>
            <rFont val="Tahoma"/>
            <family val="2"/>
          </rPr>
          <t>Indicare le principali responsabilità affidate dal datore di lavoro/cliente</t>
        </r>
      </text>
    </comment>
    <comment ref="D72"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73"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74" authorId="0" shapeId="0">
      <text>
        <r>
          <rPr>
            <sz val="9"/>
            <color indexed="81"/>
            <rFont val="Tahoma"/>
            <family val="2"/>
          </rPr>
          <t>Indicare la denominazione del datore di lavoro/cliente</t>
        </r>
      </text>
    </comment>
    <comment ref="D75" authorId="0" shapeId="0">
      <text>
        <r>
          <rPr>
            <sz val="9"/>
            <color indexed="81"/>
            <rFont val="Tahoma"/>
            <family val="2"/>
          </rPr>
          <t>Indicare il comune in cui ha sede il datore di lavoro/cliente. In caso di sedi multiple indicare quella presso la quale si è operato/si opera</t>
        </r>
      </text>
    </comment>
    <comment ref="D76" authorId="0" shapeId="0">
      <text>
        <r>
          <rPr>
            <sz val="9"/>
            <color indexed="81"/>
            <rFont val="Tahoma"/>
            <family val="2"/>
          </rPr>
          <t>Indicare la provincia in cui ha sede il datore di lavoro/cliente. In caso di sedi multiple indicare quella presso la quale si è operato/si opera</t>
        </r>
      </text>
    </comment>
    <comment ref="D77" authorId="0" shapeId="0">
      <text>
        <r>
          <rPr>
            <sz val="9"/>
            <color indexed="81"/>
            <rFont val="Tahoma"/>
            <family val="2"/>
          </rPr>
          <t>Utilizzare la tendina per selezionare il tipo e la dimensione del datore di lavoro/cliente</t>
        </r>
      </text>
    </comment>
    <comment ref="D78" authorId="0" shapeId="0">
      <text>
        <r>
          <rPr>
            <sz val="9"/>
            <color indexed="81"/>
            <rFont val="Tahoma"/>
            <family val="2"/>
          </rPr>
          <t>Indicare il settore di attività in cui opera il datore di lavoro/cliente. In caso di settori multipli indicare quello in cui si è operato/si opera</t>
        </r>
      </text>
    </comment>
    <comment ref="D79"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80" authorId="0" shapeId="0">
      <text>
        <r>
          <rPr>
            <sz val="9"/>
            <color indexed="81"/>
            <rFont val="Tahoma"/>
            <family val="2"/>
          </rPr>
          <t>Utilizzare la tendina per selezionare la macro-area di riferimento</t>
        </r>
      </text>
    </comment>
    <comment ref="D81" authorId="0" shapeId="0">
      <text>
        <r>
          <rPr>
            <sz val="9"/>
            <color indexed="81"/>
            <rFont val="Tahoma"/>
            <family val="2"/>
          </rPr>
          <t>Indicare le attività svolte per il datore di lavoro/cliente</t>
        </r>
      </text>
    </comment>
    <comment ref="D82" authorId="0" shapeId="0">
      <text>
        <r>
          <rPr>
            <sz val="9"/>
            <color indexed="81"/>
            <rFont val="Tahoma"/>
            <family val="2"/>
          </rPr>
          <t>Indicare le principali responsabilità affidate dal datore di lavoro/cliente</t>
        </r>
      </text>
    </comment>
    <comment ref="D84"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85"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86" authorId="0" shapeId="0">
      <text>
        <r>
          <rPr>
            <sz val="9"/>
            <color indexed="81"/>
            <rFont val="Tahoma"/>
            <family val="2"/>
          </rPr>
          <t>Indicare la denominazione del datore di lavoro/cliente</t>
        </r>
      </text>
    </comment>
    <comment ref="D87" authorId="0" shapeId="0">
      <text>
        <r>
          <rPr>
            <sz val="9"/>
            <color indexed="81"/>
            <rFont val="Tahoma"/>
            <family val="2"/>
          </rPr>
          <t>Indicare il comune in cui ha sede il datore di lavoro/cliente. In caso di sedi multiple indicare quella presso la quale si è operato/si opera</t>
        </r>
      </text>
    </comment>
    <comment ref="D88" authorId="0" shapeId="0">
      <text>
        <r>
          <rPr>
            <sz val="9"/>
            <color indexed="81"/>
            <rFont val="Tahoma"/>
            <family val="2"/>
          </rPr>
          <t>Indicare la provincia in cui ha sede il datore di lavoro/cliente. In caso di sedi multiple indicare quella presso la quale si è operato/si opera</t>
        </r>
      </text>
    </comment>
    <comment ref="D89" authorId="0" shapeId="0">
      <text>
        <r>
          <rPr>
            <sz val="9"/>
            <color indexed="81"/>
            <rFont val="Tahoma"/>
            <family val="2"/>
          </rPr>
          <t>Utilizzare la tendina per selezionare il tipo e la dimensione del datore di lavoro/cliente</t>
        </r>
      </text>
    </comment>
    <comment ref="D90" authorId="0" shapeId="0">
      <text>
        <r>
          <rPr>
            <sz val="9"/>
            <color indexed="81"/>
            <rFont val="Tahoma"/>
            <family val="2"/>
          </rPr>
          <t>Indicare il settore di attività in cui opera il datore di lavoro/cliente. In caso di settori multipli indicare quello in cui si è operato/si opera</t>
        </r>
      </text>
    </comment>
    <comment ref="D91"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92" authorId="0" shapeId="0">
      <text>
        <r>
          <rPr>
            <sz val="9"/>
            <color indexed="81"/>
            <rFont val="Tahoma"/>
            <family val="2"/>
          </rPr>
          <t>Utilizzare la tendina per selezionare la macro-area di riferimento</t>
        </r>
      </text>
    </comment>
    <comment ref="D93" authorId="0" shapeId="0">
      <text>
        <r>
          <rPr>
            <sz val="9"/>
            <color indexed="81"/>
            <rFont val="Tahoma"/>
            <family val="2"/>
          </rPr>
          <t>Indicare le attività svolte per il datore di lavoro/cliente</t>
        </r>
      </text>
    </comment>
    <comment ref="D94" authorId="0" shapeId="0">
      <text>
        <r>
          <rPr>
            <sz val="9"/>
            <color indexed="81"/>
            <rFont val="Tahoma"/>
            <family val="2"/>
          </rPr>
          <t>Indicare le principali responsabilità affidate dal datore di lavoro/cliente</t>
        </r>
      </text>
    </comment>
    <comment ref="D96"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97"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98" authorId="0" shapeId="0">
      <text>
        <r>
          <rPr>
            <sz val="9"/>
            <color indexed="81"/>
            <rFont val="Tahoma"/>
            <family val="2"/>
          </rPr>
          <t>Indicare la denominazione del datore di lavoro/cliente</t>
        </r>
      </text>
    </comment>
    <comment ref="D99" authorId="0" shapeId="0">
      <text>
        <r>
          <rPr>
            <sz val="9"/>
            <color indexed="81"/>
            <rFont val="Tahoma"/>
            <family val="2"/>
          </rPr>
          <t>Indicare il comune in cui ha sede il datore di lavoro/cliente. In caso di sedi multiple indicare quella presso la quale si è operato/si opera</t>
        </r>
      </text>
    </comment>
    <comment ref="D100" authorId="0" shapeId="0">
      <text>
        <r>
          <rPr>
            <sz val="9"/>
            <color indexed="81"/>
            <rFont val="Tahoma"/>
            <family val="2"/>
          </rPr>
          <t>Indicare la provincia in cui ha sede il datore di lavoro/cliente. In caso di sedi multiple indicare quella presso la quale si è operato/si opera</t>
        </r>
      </text>
    </comment>
    <comment ref="D101" authorId="0" shapeId="0">
      <text>
        <r>
          <rPr>
            <sz val="9"/>
            <color indexed="81"/>
            <rFont val="Tahoma"/>
            <family val="2"/>
          </rPr>
          <t>Utilizzare la tendina per selezionare il tipo e la dimensione del datore di lavoro/cliente</t>
        </r>
      </text>
    </comment>
    <comment ref="D102" authorId="0" shapeId="0">
      <text>
        <r>
          <rPr>
            <sz val="9"/>
            <color indexed="81"/>
            <rFont val="Tahoma"/>
            <family val="2"/>
          </rPr>
          <t>Indicare il settore di attività in cui opera il datore di lavoro/cliente. In caso di settori multipli indicare quello in cui si è operato/si opera</t>
        </r>
      </text>
    </comment>
    <comment ref="D103"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04" authorId="0" shapeId="0">
      <text>
        <r>
          <rPr>
            <sz val="9"/>
            <color indexed="81"/>
            <rFont val="Tahoma"/>
            <family val="2"/>
          </rPr>
          <t>Utilizzare la tendina per selezionare la macro-area di riferimento</t>
        </r>
      </text>
    </comment>
    <comment ref="D105" authorId="0" shapeId="0">
      <text>
        <r>
          <rPr>
            <sz val="9"/>
            <color indexed="81"/>
            <rFont val="Tahoma"/>
            <family val="2"/>
          </rPr>
          <t>Indicare le attività svolte per il datore di lavoro/cliente</t>
        </r>
      </text>
    </comment>
    <comment ref="D106" authorId="0" shapeId="0">
      <text>
        <r>
          <rPr>
            <sz val="9"/>
            <color indexed="81"/>
            <rFont val="Tahoma"/>
            <family val="2"/>
          </rPr>
          <t>Indicare le principali responsabilità affidate dal datore di lavoro/cliente</t>
        </r>
      </text>
    </comment>
    <comment ref="D108"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09"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10" authorId="0" shapeId="0">
      <text>
        <r>
          <rPr>
            <sz val="9"/>
            <color indexed="81"/>
            <rFont val="Tahoma"/>
            <family val="2"/>
          </rPr>
          <t>Indicare la denominazione del datore di lavoro/cliente</t>
        </r>
      </text>
    </comment>
    <comment ref="D111" authorId="0" shapeId="0">
      <text>
        <r>
          <rPr>
            <sz val="9"/>
            <color indexed="81"/>
            <rFont val="Tahoma"/>
            <family val="2"/>
          </rPr>
          <t>Indicare il comune in cui ha sede il datore di lavoro/cliente. In caso di sedi multiple indicare quella presso la quale si è operato/si opera</t>
        </r>
      </text>
    </comment>
    <comment ref="D112" authorId="0" shapeId="0">
      <text>
        <r>
          <rPr>
            <sz val="9"/>
            <color indexed="81"/>
            <rFont val="Tahoma"/>
            <family val="2"/>
          </rPr>
          <t>Indicare la provincia in cui ha sede il datore di lavoro/cliente. In caso di sedi multiple indicare quella presso la quale si è operato/si opera</t>
        </r>
      </text>
    </comment>
    <comment ref="D113" authorId="0" shapeId="0">
      <text>
        <r>
          <rPr>
            <sz val="9"/>
            <color indexed="81"/>
            <rFont val="Tahoma"/>
            <family val="2"/>
          </rPr>
          <t>Utilizzare la tendina per selezionare il tipo e la dimensione del datore di lavoro/cliente</t>
        </r>
      </text>
    </comment>
    <comment ref="D114" authorId="0" shapeId="0">
      <text>
        <r>
          <rPr>
            <sz val="9"/>
            <color indexed="81"/>
            <rFont val="Tahoma"/>
            <family val="2"/>
          </rPr>
          <t>Indicare il settore di attività in cui opera il datore di lavoro/cliente. In caso di settori multipli indicare quello in cui si è operato/si opera</t>
        </r>
      </text>
    </comment>
    <comment ref="D115"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16" authorId="0" shapeId="0">
      <text>
        <r>
          <rPr>
            <sz val="9"/>
            <color indexed="81"/>
            <rFont val="Tahoma"/>
            <family val="2"/>
          </rPr>
          <t>Utilizzare la tendina per selezionare la macro-area di riferimento</t>
        </r>
      </text>
    </comment>
    <comment ref="D117" authorId="0" shapeId="0">
      <text>
        <r>
          <rPr>
            <sz val="9"/>
            <color indexed="81"/>
            <rFont val="Tahoma"/>
            <family val="2"/>
          </rPr>
          <t>Indicare le attività svolte per il datore di lavoro/cliente</t>
        </r>
      </text>
    </comment>
    <comment ref="D118" authorId="0" shapeId="0">
      <text>
        <r>
          <rPr>
            <sz val="9"/>
            <color indexed="81"/>
            <rFont val="Tahoma"/>
            <family val="2"/>
          </rPr>
          <t>Indicare le principali responsabilità affidate dal datore di lavoro/cliente</t>
        </r>
      </text>
    </comment>
    <comment ref="D120"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21"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22" authorId="0" shapeId="0">
      <text>
        <r>
          <rPr>
            <sz val="9"/>
            <color indexed="81"/>
            <rFont val="Tahoma"/>
            <family val="2"/>
          </rPr>
          <t>Indicare la denominazione del datore di lavoro/cliente</t>
        </r>
      </text>
    </comment>
    <comment ref="D123" authorId="0" shapeId="0">
      <text>
        <r>
          <rPr>
            <sz val="9"/>
            <color indexed="81"/>
            <rFont val="Tahoma"/>
            <family val="2"/>
          </rPr>
          <t>Indicare il comune in cui ha sede il datore di lavoro/cliente. In caso di sedi multiple indicare quella presso la quale si è operato/si opera</t>
        </r>
      </text>
    </comment>
    <comment ref="D124" authorId="0" shapeId="0">
      <text>
        <r>
          <rPr>
            <sz val="9"/>
            <color indexed="81"/>
            <rFont val="Tahoma"/>
            <family val="2"/>
          </rPr>
          <t>Indicare la provincia in cui ha sede il datore di lavoro/cliente. In caso di sedi multiple indicare quella presso la quale si è operato/si opera</t>
        </r>
      </text>
    </comment>
    <comment ref="D125" authorId="0" shapeId="0">
      <text>
        <r>
          <rPr>
            <sz val="9"/>
            <color indexed="81"/>
            <rFont val="Tahoma"/>
            <family val="2"/>
          </rPr>
          <t>Utilizzare la tendina per selezionare il tipo e la dimensione del datore di lavoro/cliente</t>
        </r>
      </text>
    </comment>
    <comment ref="D126" authorId="0" shapeId="0">
      <text>
        <r>
          <rPr>
            <sz val="9"/>
            <color indexed="81"/>
            <rFont val="Tahoma"/>
            <family val="2"/>
          </rPr>
          <t>Indicare il settore di attività in cui opera il datore di lavoro/cliente. In caso di settori multipli indicare quello in cui si è operato/si opera</t>
        </r>
      </text>
    </comment>
    <comment ref="D127"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28" authorId="0" shapeId="0">
      <text>
        <r>
          <rPr>
            <sz val="9"/>
            <color indexed="81"/>
            <rFont val="Tahoma"/>
            <family val="2"/>
          </rPr>
          <t>Utilizzare la tendina per selezionare la macro-area di riferimento</t>
        </r>
      </text>
    </comment>
    <comment ref="D129" authorId="0" shapeId="0">
      <text>
        <r>
          <rPr>
            <sz val="9"/>
            <color indexed="81"/>
            <rFont val="Tahoma"/>
            <family val="2"/>
          </rPr>
          <t>Indicare le attività svolte per il datore di lavoro/cliente</t>
        </r>
      </text>
    </comment>
    <comment ref="D130" authorId="0" shapeId="0">
      <text>
        <r>
          <rPr>
            <sz val="9"/>
            <color indexed="81"/>
            <rFont val="Tahoma"/>
            <family val="2"/>
          </rPr>
          <t>Indicare le principali responsabilità affidate dal datore di lavoro/cliente</t>
        </r>
      </text>
    </comment>
  </commentList>
</comments>
</file>

<file path=xl/comments4.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2"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13" authorId="0" shapeId="0">
      <text>
        <r>
          <rPr>
            <sz val="9"/>
            <color indexed="81"/>
            <rFont val="Tahoma"/>
            <family val="2"/>
          </rPr>
          <t>Utilizzare la tendina per selezionare l'ambito di rilevanza geografica del bando pubblico valutato</t>
        </r>
      </text>
    </comment>
    <comment ref="D14" authorId="0" shapeId="0">
      <text>
        <r>
          <rPr>
            <sz val="9"/>
            <color indexed="81"/>
            <rFont val="Tahoma"/>
            <family val="2"/>
          </rPr>
          <t>Utilizzare la tendina per selezionare la tematica rilevante per il bando pubblico valutato</t>
        </r>
      </text>
    </comment>
    <comment ref="D15" authorId="0" shapeId="0">
      <text>
        <r>
          <rPr>
            <sz val="9"/>
            <color indexed="81"/>
            <rFont val="Tahoma"/>
            <family val="2"/>
          </rPr>
          <t>Indicare i riferimenti relativi al bando pubblico valutato dando conto, anche, degli estremi di pubblicazione (p.e. GUUE, GURI, BURL, etc.)</t>
        </r>
      </text>
    </comment>
    <comment ref="D16" authorId="0" shapeId="0">
      <text>
        <r>
          <rPr>
            <sz val="9"/>
            <color indexed="81"/>
            <rFont val="Tahoma"/>
            <family val="2"/>
          </rPr>
          <t>Descrivere sinteticamente gli obiettivi specifici del bando pubblico valutato</t>
        </r>
      </text>
    </comment>
    <comment ref="D17" authorId="0" shapeId="0">
      <text>
        <r>
          <rPr>
            <sz val="9"/>
            <color indexed="81"/>
            <rFont val="Tahoma"/>
            <family val="2"/>
          </rPr>
          <t>Indicare l'anno di pubblicazione del bando pubblico valutato</t>
        </r>
      </text>
    </comment>
    <comment ref="D18" authorId="0" shapeId="0">
      <text>
        <r>
          <rPr>
            <sz val="9"/>
            <color indexed="81"/>
            <rFont val="Tahoma"/>
            <family val="2"/>
          </rPr>
          <t>Utilizzare la tendina per selezionare il numero di progetti valutati nell'ambito del bando pubblico descritto</t>
        </r>
      </text>
    </comment>
    <comment ref="D19" authorId="0" shapeId="0">
      <text>
        <r>
          <rPr>
            <sz val="9"/>
            <color indexed="81"/>
            <rFont val="Tahoma"/>
            <family val="2"/>
          </rPr>
          <t>Utilizzare la tendina per selezionare la classe di investimento medio dei progetti valutati nell'ambito del bando pubblico descritto</t>
        </r>
      </text>
    </comment>
    <comment ref="D21"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22" authorId="0" shapeId="0">
      <text>
        <r>
          <rPr>
            <sz val="9"/>
            <color indexed="81"/>
            <rFont val="Tahoma"/>
            <family val="2"/>
          </rPr>
          <t>Utilizzare la tendina per selezionare l'ambito di rilevanza geografica del bando pubblico valutato</t>
        </r>
      </text>
    </comment>
    <comment ref="D23" authorId="0" shapeId="0">
      <text>
        <r>
          <rPr>
            <sz val="9"/>
            <color indexed="81"/>
            <rFont val="Tahoma"/>
            <family val="2"/>
          </rPr>
          <t>Utilizzare la tendina per selezionare la tematica rilevante per il bando pubblico valutato</t>
        </r>
      </text>
    </comment>
    <comment ref="D24" authorId="0" shapeId="0">
      <text>
        <r>
          <rPr>
            <sz val="9"/>
            <color indexed="81"/>
            <rFont val="Tahoma"/>
            <family val="2"/>
          </rPr>
          <t>Indicare i riferimenti relativi al bando pubblico valutato dando conto, anche, degli estremi di pubblicazione (p.e. GUUE, GURI, BURL, etc.)</t>
        </r>
      </text>
    </comment>
    <comment ref="D25" authorId="0" shapeId="0">
      <text>
        <r>
          <rPr>
            <sz val="9"/>
            <color indexed="81"/>
            <rFont val="Tahoma"/>
            <family val="2"/>
          </rPr>
          <t>Descrivere sinteticamente gli obiettivi specifici del bando pubblico valutato</t>
        </r>
      </text>
    </comment>
    <comment ref="D26" authorId="0" shapeId="0">
      <text>
        <r>
          <rPr>
            <sz val="9"/>
            <color indexed="81"/>
            <rFont val="Tahoma"/>
            <family val="2"/>
          </rPr>
          <t>Indicare l'anno di pubblicazione del bando pubblico valutato</t>
        </r>
      </text>
    </comment>
    <comment ref="D27" authorId="0" shapeId="0">
      <text>
        <r>
          <rPr>
            <sz val="9"/>
            <color indexed="81"/>
            <rFont val="Tahoma"/>
            <family val="2"/>
          </rPr>
          <t>Utilizzare la tendina per selezionare il numero di progetti valutati nell'ambito del bando pubblico descritto</t>
        </r>
      </text>
    </comment>
    <comment ref="D28" authorId="0" shapeId="0">
      <text>
        <r>
          <rPr>
            <sz val="9"/>
            <color indexed="81"/>
            <rFont val="Tahoma"/>
            <family val="2"/>
          </rPr>
          <t>Utilizzare la tendina per selezionare la classe di investimento medio dei progetti valutati nell'ambito del bando pubblico descritto</t>
        </r>
      </text>
    </comment>
    <comment ref="D30"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31" authorId="0" shapeId="0">
      <text>
        <r>
          <rPr>
            <sz val="9"/>
            <color indexed="81"/>
            <rFont val="Tahoma"/>
            <family val="2"/>
          </rPr>
          <t>Utilizzare la tendina per selezionare l'ambito di rilevanza geografica del bando pubblico valutato</t>
        </r>
      </text>
    </comment>
    <comment ref="D32" authorId="0" shapeId="0">
      <text>
        <r>
          <rPr>
            <sz val="9"/>
            <color indexed="81"/>
            <rFont val="Tahoma"/>
            <family val="2"/>
          </rPr>
          <t>Utilizzare la tendina per selezionare la tematica rilevante per il bando pubblico valutato</t>
        </r>
      </text>
    </comment>
    <comment ref="D33" authorId="0" shapeId="0">
      <text>
        <r>
          <rPr>
            <sz val="9"/>
            <color indexed="81"/>
            <rFont val="Tahoma"/>
            <family val="2"/>
          </rPr>
          <t>Indicare i riferimenti relativi al bando pubblico valutato dando conto, anche, degli estremi di pubblicazione (p.e. GUUE, GURI, BURL, etc.)</t>
        </r>
      </text>
    </comment>
    <comment ref="D34" authorId="0" shapeId="0">
      <text>
        <r>
          <rPr>
            <sz val="9"/>
            <color indexed="81"/>
            <rFont val="Tahoma"/>
            <family val="2"/>
          </rPr>
          <t>Descrivere sinteticamente gli obiettivi specifici del bando pubblico valutato</t>
        </r>
      </text>
    </comment>
    <comment ref="D35" authorId="0" shapeId="0">
      <text>
        <r>
          <rPr>
            <sz val="9"/>
            <color indexed="81"/>
            <rFont val="Tahoma"/>
            <family val="2"/>
          </rPr>
          <t>Indicare l'anno di pubblicazione del bando pubblico valutato</t>
        </r>
      </text>
    </comment>
    <comment ref="D36" authorId="0" shapeId="0">
      <text>
        <r>
          <rPr>
            <sz val="9"/>
            <color indexed="81"/>
            <rFont val="Tahoma"/>
            <family val="2"/>
          </rPr>
          <t>Utilizzare la tendina per selezionare il numero di progetti valutati nell'ambito del bando pubblico descritto</t>
        </r>
      </text>
    </comment>
    <comment ref="D37" authorId="0" shapeId="0">
      <text>
        <r>
          <rPr>
            <sz val="9"/>
            <color indexed="81"/>
            <rFont val="Tahoma"/>
            <family val="2"/>
          </rPr>
          <t>Utilizzare la tendina per selezionare la classe di investimento medio dei progetti valutati nell'ambito del bando pubblico descritto</t>
        </r>
      </text>
    </comment>
  </commentList>
</comments>
</file>

<file path=xl/comments5.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1" authorId="0" shapeId="0">
      <text>
        <r>
          <rPr>
            <sz val="9"/>
            <color indexed="81"/>
            <rFont val="Tahoma"/>
            <family val="2"/>
          </rPr>
          <t>Campo a compilazione automatica</t>
        </r>
      </text>
    </comment>
    <comment ref="D12" authorId="0" shapeId="0">
      <text>
        <r>
          <rPr>
            <sz val="9"/>
            <color indexed="81"/>
            <rFont val="Tahoma"/>
            <family val="2"/>
          </rPr>
          <t>Campo a compilazione automatica</t>
        </r>
      </text>
    </comment>
    <comment ref="D13" authorId="0" shapeId="0">
      <text>
        <r>
          <rPr>
            <sz val="9"/>
            <color indexed="81"/>
            <rFont val="Tahoma"/>
            <family val="2"/>
          </rPr>
          <t>Campo a compilazione automatica</t>
        </r>
      </text>
    </comment>
    <comment ref="D14" authorId="0" shapeId="0">
      <text>
        <r>
          <rPr>
            <sz val="9"/>
            <color indexed="81"/>
            <rFont val="Tahoma"/>
            <family val="2"/>
          </rPr>
          <t>Campo a compilazione automatica</t>
        </r>
      </text>
    </comment>
    <comment ref="D16" authorId="0" shapeId="0">
      <text>
        <r>
          <rPr>
            <sz val="9"/>
            <color indexed="81"/>
            <rFont val="Tahoma"/>
            <family val="2"/>
          </rPr>
          <t>Campo a compilazione automatica</t>
        </r>
      </text>
    </comment>
    <comment ref="D17" authorId="0" shapeId="0">
      <text>
        <r>
          <rPr>
            <sz val="9"/>
            <color indexed="81"/>
            <rFont val="Tahoma"/>
            <family val="2"/>
          </rPr>
          <t>Campo a compilazione automatica</t>
        </r>
      </text>
    </comment>
    <comment ref="D18" authorId="0" shapeId="0">
      <text>
        <r>
          <rPr>
            <sz val="9"/>
            <color indexed="81"/>
            <rFont val="Tahoma"/>
            <family val="2"/>
          </rPr>
          <t>Campo a compilazione automatica</t>
        </r>
      </text>
    </comment>
    <comment ref="D19" authorId="0" shapeId="0">
      <text>
        <r>
          <rPr>
            <sz val="9"/>
            <color indexed="81"/>
            <rFont val="Tahoma"/>
            <family val="2"/>
          </rPr>
          <t>Campo a compilazione automatica</t>
        </r>
      </text>
    </comment>
    <comment ref="D22"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24" authorId="0" shapeId="0">
      <text>
        <r>
          <rPr>
            <sz val="9"/>
            <color indexed="81"/>
            <rFont val="Tahoma"/>
            <family val="2"/>
          </rPr>
          <t>Campo a compilazione automatica</t>
        </r>
      </text>
    </comment>
    <comment ref="D25" authorId="0" shapeId="0">
      <text>
        <r>
          <rPr>
            <sz val="9"/>
            <color indexed="81"/>
            <rFont val="Tahoma"/>
            <family val="2"/>
          </rPr>
          <t>Campo a compilazione automatica</t>
        </r>
      </text>
    </comment>
    <comment ref="D26" authorId="0" shapeId="0">
      <text>
        <r>
          <rPr>
            <sz val="9"/>
            <color indexed="81"/>
            <rFont val="Tahoma"/>
            <family val="2"/>
          </rPr>
          <t>Campo a compilazione automatica</t>
        </r>
      </text>
    </comment>
    <comment ref="D27" authorId="0" shapeId="0">
      <text>
        <r>
          <rPr>
            <sz val="9"/>
            <color indexed="81"/>
            <rFont val="Tahoma"/>
            <family val="2"/>
          </rPr>
          <t>Campo a compilazione automatica</t>
        </r>
      </text>
    </comment>
    <comment ref="D28" authorId="0" shapeId="0">
      <text>
        <r>
          <rPr>
            <sz val="9"/>
            <color indexed="81"/>
            <rFont val="Tahoma"/>
            <family val="2"/>
          </rPr>
          <t>Campo a compilazione automatica</t>
        </r>
      </text>
    </comment>
    <comment ref="D29" authorId="0" shapeId="0">
      <text>
        <r>
          <rPr>
            <sz val="9"/>
            <color indexed="81"/>
            <rFont val="Tahoma"/>
            <family val="2"/>
          </rPr>
          <t>Campo a compilazione automatica</t>
        </r>
      </text>
    </comment>
    <comment ref="D30" authorId="0" shapeId="0">
      <text>
        <r>
          <rPr>
            <sz val="9"/>
            <color indexed="81"/>
            <rFont val="Tahoma"/>
            <family val="2"/>
          </rPr>
          <t>Campo a compilazione automatica</t>
        </r>
      </text>
    </comment>
    <comment ref="D31" authorId="0" shapeId="0">
      <text>
        <r>
          <rPr>
            <sz val="9"/>
            <color indexed="81"/>
            <rFont val="Tahoma"/>
            <family val="2"/>
          </rPr>
          <t>Campo a compilazione automatica</t>
        </r>
      </text>
    </comment>
    <comment ref="D32" authorId="0" shapeId="0">
      <text>
        <r>
          <rPr>
            <sz val="9"/>
            <color indexed="81"/>
            <rFont val="Tahoma"/>
            <family val="2"/>
          </rPr>
          <t>Campo a compilazione automatica</t>
        </r>
      </text>
    </comment>
    <comment ref="D33" authorId="0" shapeId="0">
      <text>
        <r>
          <rPr>
            <sz val="9"/>
            <color indexed="81"/>
            <rFont val="Tahoma"/>
            <family val="2"/>
          </rPr>
          <t>Campo a compilazione automatica</t>
        </r>
      </text>
    </comment>
    <comment ref="D35"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39" authorId="0" shapeId="0">
      <text>
        <r>
          <rPr>
            <sz val="9"/>
            <color indexed="81"/>
            <rFont val="Tahoma"/>
            <family val="2"/>
          </rPr>
          <t>Campo a compilazione automatica</t>
        </r>
      </text>
    </comment>
    <comment ref="D40" authorId="0" shapeId="0">
      <text>
        <r>
          <rPr>
            <sz val="9"/>
            <color indexed="81"/>
            <rFont val="Tahoma"/>
            <family val="2"/>
          </rPr>
          <t>Campo a compilazione automatica</t>
        </r>
      </text>
    </comment>
    <comment ref="D41" authorId="0" shapeId="0">
      <text>
        <r>
          <rPr>
            <sz val="9"/>
            <color indexed="81"/>
            <rFont val="Tahoma"/>
            <family val="2"/>
          </rPr>
          <t>Campo a compilazione automatica</t>
        </r>
      </text>
    </comment>
    <comment ref="D42" authorId="0" shapeId="0">
      <text>
        <r>
          <rPr>
            <sz val="9"/>
            <color indexed="81"/>
            <rFont val="Tahoma"/>
            <family val="2"/>
          </rPr>
          <t>Campo a compilazione automatica</t>
        </r>
      </text>
    </comment>
    <comment ref="D44" authorId="0" shapeId="0">
      <text>
        <r>
          <rPr>
            <sz val="9"/>
            <color indexed="81"/>
            <rFont val="Tahoma"/>
            <family val="2"/>
          </rPr>
          <t>Campo a compilazione automatica</t>
        </r>
      </text>
    </comment>
    <comment ref="D45" authorId="0" shapeId="0">
      <text>
        <r>
          <rPr>
            <sz val="9"/>
            <color indexed="81"/>
            <rFont val="Tahoma"/>
            <family val="2"/>
          </rPr>
          <t>Campo a compilazione automatica</t>
        </r>
      </text>
    </comment>
    <comment ref="D46" authorId="0" shapeId="0">
      <text>
        <r>
          <rPr>
            <sz val="9"/>
            <color indexed="81"/>
            <rFont val="Tahoma"/>
            <family val="2"/>
          </rPr>
          <t>Campo a compilazione automatica</t>
        </r>
      </text>
    </comment>
    <comment ref="D47" authorId="0" shapeId="0">
      <text>
        <r>
          <rPr>
            <sz val="9"/>
            <color indexed="81"/>
            <rFont val="Tahoma"/>
            <family val="2"/>
          </rPr>
          <t>Campo a compilazione automatica</t>
        </r>
      </text>
    </comment>
    <comment ref="D50"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52" authorId="0" shapeId="0">
      <text>
        <r>
          <rPr>
            <sz val="9"/>
            <color indexed="81"/>
            <rFont val="Tahoma"/>
            <family val="2"/>
          </rPr>
          <t>Campo a compilazione automatica</t>
        </r>
      </text>
    </comment>
    <comment ref="D53" authorId="0" shapeId="0">
      <text>
        <r>
          <rPr>
            <sz val="9"/>
            <color indexed="81"/>
            <rFont val="Tahoma"/>
            <family val="2"/>
          </rPr>
          <t>Campo a compilazione automatica</t>
        </r>
      </text>
    </comment>
    <comment ref="D54" authorId="0" shapeId="0">
      <text>
        <r>
          <rPr>
            <sz val="9"/>
            <color indexed="81"/>
            <rFont val="Tahoma"/>
            <family val="2"/>
          </rPr>
          <t>Campo a compilazione automatica</t>
        </r>
      </text>
    </comment>
    <comment ref="D55" authorId="0" shapeId="0">
      <text>
        <r>
          <rPr>
            <sz val="9"/>
            <color indexed="81"/>
            <rFont val="Tahoma"/>
            <family val="2"/>
          </rPr>
          <t>Campo a compilazione automatica</t>
        </r>
      </text>
    </comment>
    <comment ref="D56" authorId="0" shapeId="0">
      <text>
        <r>
          <rPr>
            <sz val="9"/>
            <color indexed="81"/>
            <rFont val="Tahoma"/>
            <family val="2"/>
          </rPr>
          <t>Campo a compilazione automatica</t>
        </r>
      </text>
    </comment>
    <comment ref="D57" authorId="0" shapeId="0">
      <text>
        <r>
          <rPr>
            <sz val="9"/>
            <color indexed="81"/>
            <rFont val="Tahoma"/>
            <family val="2"/>
          </rPr>
          <t>Campo a compilazione automatica</t>
        </r>
      </text>
    </comment>
    <comment ref="D58" authorId="0" shapeId="0">
      <text>
        <r>
          <rPr>
            <sz val="9"/>
            <color indexed="81"/>
            <rFont val="Tahoma"/>
            <family val="2"/>
          </rPr>
          <t>Campo a compilazione automatica</t>
        </r>
      </text>
    </comment>
    <comment ref="D59" authorId="0" shapeId="0">
      <text>
        <r>
          <rPr>
            <sz val="9"/>
            <color indexed="81"/>
            <rFont val="Tahoma"/>
            <family val="2"/>
          </rPr>
          <t>Campo a compilazione automatica</t>
        </r>
      </text>
    </comment>
    <comment ref="D60" authorId="0" shapeId="0">
      <text>
        <r>
          <rPr>
            <sz val="9"/>
            <color indexed="81"/>
            <rFont val="Tahoma"/>
            <family val="2"/>
          </rPr>
          <t>Campo a compilazione automatica</t>
        </r>
      </text>
    </comment>
    <comment ref="D61" authorId="0" shapeId="0">
      <text>
        <r>
          <rPr>
            <sz val="9"/>
            <color indexed="81"/>
            <rFont val="Tahoma"/>
            <family val="2"/>
          </rPr>
          <t>Campo a compilazione automatica</t>
        </r>
      </text>
    </comment>
    <comment ref="D64"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List>
</comments>
</file>

<file path=xl/sharedStrings.xml><?xml version="1.0" encoding="utf-8"?>
<sst xmlns="http://schemas.openxmlformats.org/spreadsheetml/2006/main" count="982" uniqueCount="723">
  <si>
    <t>AS1 Piattaforme aeronautiche del futuro</t>
  </si>
  <si>
    <t xml:space="preserve">AS2 Sistemi ed equipaggiamenti innovativi </t>
  </si>
  <si>
    <t xml:space="preserve">AS4 Sviluppo e Innovazione Tecnologica per lo Spazio </t>
  </si>
  <si>
    <t xml:space="preserve">AS5 Protezione nello spazio e dallo spazio </t>
  </si>
  <si>
    <t>AS6 Nuove piattaforme tra la terra e lo spazio</t>
  </si>
  <si>
    <t>AGROALIMENTARE</t>
  </si>
  <si>
    <t>AG1 Sistemi produttivi per la sostenibilità delle biorisorse</t>
  </si>
  <si>
    <t>AG2 Ingredienti sostenibili per un’industria alimentare competitiva</t>
  </si>
  <si>
    <t>AG3 Alimenti sicuri per un consumo sostenibile</t>
  </si>
  <si>
    <t>AE1 Generazione e gestione distribuita dell’energia</t>
  </si>
  <si>
    <t>AE2 Evoluzione tecnologica delle fonti rinnovabili</t>
  </si>
  <si>
    <t>AE3 Sistemi di accumulo di energia</t>
  </si>
  <si>
    <t>AE4 Infrastrutture per la mobilità elettrica</t>
  </si>
  <si>
    <t>AE5 Illuminazione intelligente</t>
  </si>
  <si>
    <t>AE6 Tecnologie e materiali del sistema dell’edilizia</t>
  </si>
  <si>
    <t>AE7 Tecnologie per la gestione, il monitoraggio e il trattamento dell’acqua, dell’aria e dei rifiuti</t>
  </si>
  <si>
    <t>ICC1 Digitalizzazione, rilievo 3D e realtà virtuale</t>
  </si>
  <si>
    <t>ICC2 Conservazione e manutenzione dei beni culturali e del patrimonio artistico</t>
  </si>
  <si>
    <t>ICC3 Strumentazione e sensoristica per la diagnostica e la sicurezza dei Beni Culturali</t>
  </si>
  <si>
    <t>ICC4 Moda e Design</t>
  </si>
  <si>
    <t>IS1 Benessere</t>
  </si>
  <si>
    <t>IS2 Prevenzione</t>
  </si>
  <si>
    <t>IS3 Invecchiamento attivo</t>
  </si>
  <si>
    <t>IS4 Disabilità e riabilitazione</t>
  </si>
  <si>
    <t>IS5 Diagnostica</t>
  </si>
  <si>
    <t>IS6 Nuovi approcci terapeutici</t>
  </si>
  <si>
    <t>MA1 Produzione con processi innovativi</t>
  </si>
  <si>
    <t>MA2 Sistemi di produzione evolutivi e adattativi</t>
  </si>
  <si>
    <t>MA3 Sistemi di produzione ad alta efficienza</t>
  </si>
  <si>
    <t>MA4 Manufacturing per prodotti personalizzati</t>
  </si>
  <si>
    <t>MA5 Sistemi manifatturieri per la sostenibilità ambientale</t>
  </si>
  <si>
    <t>MS1 Nuove tecnologie per i veicoli leggeri del futuro</t>
  </si>
  <si>
    <t>MS2 Efficienza energetica e riduzione delle emissioni nei trasporti</t>
  </si>
  <si>
    <t>MS3 Sistemi intelligenti di trasporto e di mobilità sostenibile</t>
  </si>
  <si>
    <t>MS4 Sicurezza nella mobilità di persone e merci</t>
  </si>
  <si>
    <t>SCC1 Smart Living</t>
  </si>
  <si>
    <t>SCC2 Infrastrutture, reti e costruzioni intelligenti</t>
  </si>
  <si>
    <t>SCC3 Sicurezza del cittadino e della comunità</t>
  </si>
  <si>
    <t>SCC4 Inclusione sociale e lavorativa</t>
  </si>
  <si>
    <t>SCC5 Sostenibilità ambientale</t>
  </si>
  <si>
    <t>SCC6 Smart Healthcare</t>
  </si>
  <si>
    <t>SCC7 Valorizzazione del patrimonio culturale</t>
  </si>
  <si>
    <t>SCC8 Piattaforme di City Information e Urban Analytics</t>
  </si>
  <si>
    <t>TIA1 ICT</t>
  </si>
  <si>
    <t>TIA2 Biotecnologie industriali</t>
  </si>
  <si>
    <t>TIA3 Fotonica</t>
  </si>
  <si>
    <t>TIA4 Materiali avanzati</t>
  </si>
  <si>
    <t>TIA5 Micro- e nano-elettronica</t>
  </si>
  <si>
    <t>TIA6 Nanotecnologie</t>
  </si>
  <si>
    <t>TIA7 Spazio</t>
  </si>
  <si>
    <t>TIA8 Tecnologie di produzione avanzata</t>
  </si>
  <si>
    <t>AEROSPAZIO</t>
  </si>
  <si>
    <t xml:space="preserve">AS3 Applicazioni e tecnologie dallo spazio per la società </t>
  </si>
  <si>
    <t>ECOINDUSTRIA</t>
  </si>
  <si>
    <t>INDUSTRIE_CREATIVE_E_CULTURALI</t>
  </si>
  <si>
    <t>INDUSTRIA_DELLA_SALUTE</t>
  </si>
  <si>
    <t>MANIFATTURIERO_AVANZATO</t>
  </si>
  <si>
    <t>MOBILITÀ_SOSTENIBILE</t>
  </si>
  <si>
    <t>SMART_CITIES_AND_COMMUNITIES</t>
  </si>
  <si>
    <t>TECNOLOGIE_INDUSTRIALI_ABILITANTI</t>
  </si>
  <si>
    <t>Nome</t>
  </si>
  <si>
    <t>Cognome</t>
  </si>
  <si>
    <t>Stato di nascita</t>
  </si>
  <si>
    <t>Comune di nascita</t>
  </si>
  <si>
    <t>Comune di residenza</t>
  </si>
  <si>
    <t>CAP di residenza</t>
  </si>
  <si>
    <t>Indirizzo di residenza</t>
  </si>
  <si>
    <t>Indirizzo di domicilio</t>
  </si>
  <si>
    <t>Comune di domicilio</t>
  </si>
  <si>
    <t>CAP di domicilio</t>
  </si>
  <si>
    <t>Partita IVA</t>
  </si>
  <si>
    <t>Telefono</t>
  </si>
  <si>
    <t>Cellulare</t>
  </si>
  <si>
    <t>Fax</t>
  </si>
  <si>
    <t>E-mail</t>
  </si>
  <si>
    <t>PEC</t>
  </si>
  <si>
    <t>Intestatario partita IVA</t>
  </si>
  <si>
    <t>AN10</t>
  </si>
  <si>
    <t>AN11</t>
  </si>
  <si>
    <t>AN12</t>
  </si>
  <si>
    <t>AN13</t>
  </si>
  <si>
    <t>AN14</t>
  </si>
  <si>
    <t>AN15</t>
  </si>
  <si>
    <t>AN16</t>
  </si>
  <si>
    <t>AN17</t>
  </si>
  <si>
    <t>AN18</t>
  </si>
  <si>
    <t>AN19</t>
  </si>
  <si>
    <t>AN20</t>
  </si>
  <si>
    <t>AN21</t>
  </si>
  <si>
    <t>AN22</t>
  </si>
  <si>
    <t>AN23</t>
  </si>
  <si>
    <t>AN01</t>
  </si>
  <si>
    <t>AN02</t>
  </si>
  <si>
    <t>AN03</t>
  </si>
  <si>
    <t>AN04</t>
  </si>
  <si>
    <t>AN05</t>
  </si>
  <si>
    <t>AN06</t>
  </si>
  <si>
    <t>AN07</t>
  </si>
  <si>
    <t>AN08</t>
  </si>
  <si>
    <t>AN09</t>
  </si>
  <si>
    <r>
      <t xml:space="preserve">Provincia di nascita </t>
    </r>
    <r>
      <rPr>
        <b/>
        <i/>
        <sz val="10"/>
        <color theme="1"/>
        <rFont val="Arial"/>
        <family val="2"/>
      </rPr>
      <t>(sigla)</t>
    </r>
  </si>
  <si>
    <r>
      <t xml:space="preserve">Data di nascita </t>
    </r>
    <r>
      <rPr>
        <b/>
        <i/>
        <sz val="10"/>
        <color theme="1"/>
        <rFont val="Arial"/>
        <family val="2"/>
      </rPr>
      <t>(gg/mm/aaaa)</t>
    </r>
  </si>
  <si>
    <r>
      <t xml:space="preserve">Provincia di residenza </t>
    </r>
    <r>
      <rPr>
        <b/>
        <i/>
        <sz val="10"/>
        <color theme="1"/>
        <rFont val="Arial"/>
        <family val="2"/>
      </rPr>
      <t>(sigla)</t>
    </r>
  </si>
  <si>
    <r>
      <t xml:space="preserve">Provincia di domicilio </t>
    </r>
    <r>
      <rPr>
        <b/>
        <i/>
        <sz val="10"/>
        <color theme="1"/>
        <rFont val="Arial"/>
        <family val="2"/>
      </rPr>
      <t>(sigla)</t>
    </r>
  </si>
  <si>
    <t>AN00</t>
  </si>
  <si>
    <t>Candidatura di</t>
  </si>
  <si>
    <t>AN24</t>
  </si>
  <si>
    <t>AN25</t>
  </si>
  <si>
    <t>AN26</t>
  </si>
  <si>
    <t>AN27</t>
  </si>
  <si>
    <t>AN28</t>
  </si>
  <si>
    <t>AN29</t>
  </si>
  <si>
    <t>Sesso</t>
  </si>
  <si>
    <t>M</t>
  </si>
  <si>
    <t>F</t>
  </si>
  <si>
    <t>Posizionarsi sopra una cella per visualizzare le relative istruzioni di compilazione</t>
  </si>
  <si>
    <t>La compilazione delle celle evidenziate in giallo è obbligatoria</t>
  </si>
  <si>
    <t>Le celle evideziate in rosso si compilano automaticamente</t>
  </si>
  <si>
    <t>ISTRUZIONI</t>
  </si>
  <si>
    <t>CS00</t>
  </si>
  <si>
    <t>EP00</t>
  </si>
  <si>
    <t>EV00</t>
  </si>
  <si>
    <t>MOTIVAZIONI</t>
  </si>
  <si>
    <t>MO00</t>
  </si>
  <si>
    <t>Lingua madre</t>
  </si>
  <si>
    <t>Lingue</t>
  </si>
  <si>
    <t>Lingua straniera 1 (LS1)</t>
  </si>
  <si>
    <t>LS1 / Livello</t>
  </si>
  <si>
    <t>Lingua straniera 2 (LS2)</t>
  </si>
  <si>
    <t>LS2 / Livello</t>
  </si>
  <si>
    <t>Lingua straniera 3 (LS3)</t>
  </si>
  <si>
    <t>LS3 / Livello</t>
  </si>
  <si>
    <t>AN30</t>
  </si>
  <si>
    <t>AN31</t>
  </si>
  <si>
    <t>AN32</t>
  </si>
  <si>
    <t>AN33</t>
  </si>
  <si>
    <t>AN34</t>
  </si>
  <si>
    <t>AN35</t>
  </si>
  <si>
    <t>AN36</t>
  </si>
  <si>
    <t>Laurea</t>
  </si>
  <si>
    <t>Vecchio ordinamento</t>
  </si>
  <si>
    <t>Specialistica</t>
  </si>
  <si>
    <t>CS01</t>
  </si>
  <si>
    <t>Conseguita nel</t>
  </si>
  <si>
    <t>Presso</t>
  </si>
  <si>
    <t>Titolo della tesi</t>
  </si>
  <si>
    <t>Voto conseguito</t>
  </si>
  <si>
    <t>CS02</t>
  </si>
  <si>
    <t>CS03</t>
  </si>
  <si>
    <t>CS04</t>
  </si>
  <si>
    <t>CS05</t>
  </si>
  <si>
    <t>CS06</t>
  </si>
  <si>
    <t>CS07</t>
  </si>
  <si>
    <t>CS08</t>
  </si>
  <si>
    <t>CS09</t>
  </si>
  <si>
    <t>CS10</t>
  </si>
  <si>
    <t>CS11</t>
  </si>
  <si>
    <t>CS12</t>
  </si>
  <si>
    <t>CS13</t>
  </si>
  <si>
    <t>CS14</t>
  </si>
  <si>
    <t>CS15</t>
  </si>
  <si>
    <t>CS16</t>
  </si>
  <si>
    <t>CS17</t>
  </si>
  <si>
    <t>CS18</t>
  </si>
  <si>
    <t>CS19</t>
  </si>
  <si>
    <t>CS20</t>
  </si>
  <si>
    <t>Conseguito nel</t>
  </si>
  <si>
    <t>CS21</t>
  </si>
  <si>
    <t>CS22</t>
  </si>
  <si>
    <t>CS23</t>
  </si>
  <si>
    <t>CS24</t>
  </si>
  <si>
    <t>CS25</t>
  </si>
  <si>
    <t>1. DATI ANAGRAFICI</t>
  </si>
  <si>
    <t>2. LINGUE</t>
  </si>
  <si>
    <t>3. AMBITI DI CANDIDATURA</t>
  </si>
  <si>
    <t>4. LAUREA</t>
  </si>
  <si>
    <t>5. DOTTORATO</t>
  </si>
  <si>
    <t>6. MASTER DI SECONDO LIVELLO</t>
  </si>
  <si>
    <t>CS26</t>
  </si>
  <si>
    <t>CS27</t>
  </si>
  <si>
    <t>CS28</t>
  </si>
  <si>
    <t>CS29</t>
  </si>
  <si>
    <t>CS30</t>
  </si>
  <si>
    <t>Solo se Tipo laurea = Specialistica indicare</t>
  </si>
  <si>
    <t>La compilazione delle celle evidenziate in verde è facoltativa, ma consigliata se pertinente</t>
  </si>
  <si>
    <t>Codice fiscale personale</t>
  </si>
  <si>
    <t>Settore di attività</t>
  </si>
  <si>
    <t>Principali responsabilità</t>
  </si>
  <si>
    <t>EP01</t>
  </si>
  <si>
    <t>EP02</t>
  </si>
  <si>
    <t>EP03</t>
  </si>
  <si>
    <t>EP04</t>
  </si>
  <si>
    <t>EP05</t>
  </si>
  <si>
    <t>EP06</t>
  </si>
  <si>
    <t>EP07</t>
  </si>
  <si>
    <t>EP08</t>
  </si>
  <si>
    <t>EP09</t>
  </si>
  <si>
    <t>Descrizione delle attività svolte</t>
  </si>
  <si>
    <t>Tipo e dimensione</t>
  </si>
  <si>
    <t>1 Micro impresa (&lt; 10 dipendenti)</t>
  </si>
  <si>
    <t>2 Piccola impresa (&lt; 50 dipendenti)</t>
  </si>
  <si>
    <t>3 Media impresa (&lt; 250 dipendenti)</t>
  </si>
  <si>
    <t>Dimensione e tipo</t>
  </si>
  <si>
    <t>7 Università o centro di ricerca privato</t>
  </si>
  <si>
    <t>6 Università o centro di ricerca pubblico</t>
  </si>
  <si>
    <t>5 Ente pubblico</t>
  </si>
  <si>
    <t>4 Grande impresa o multinazionale</t>
  </si>
  <si>
    <t>ANAGRAFICA, LINGUE E AMBITI DI CANDIDATURA</t>
  </si>
  <si>
    <t>LAUREA, DOTTORATO, MASTER E CORSI DI SPECIALIZZAZIONE</t>
  </si>
  <si>
    <t>ESPERIENZE PROFESSIONALI, PROGETTI E PUBBLICAZIONI</t>
  </si>
  <si>
    <t>ESPERIENZE DI VALUTAZIONE</t>
  </si>
  <si>
    <t>EP10</t>
  </si>
  <si>
    <t>EP11</t>
  </si>
  <si>
    <t>EP12</t>
  </si>
  <si>
    <t>EP13</t>
  </si>
  <si>
    <t>EP14</t>
  </si>
  <si>
    <t>EP15</t>
  </si>
  <si>
    <t>EP16</t>
  </si>
  <si>
    <t>EP17</t>
  </si>
  <si>
    <t>EP18</t>
  </si>
  <si>
    <t>EP19</t>
  </si>
  <si>
    <t>EP20</t>
  </si>
  <si>
    <t>EP21</t>
  </si>
  <si>
    <t>EP22</t>
  </si>
  <si>
    <t>EP23</t>
  </si>
  <si>
    <t>EP24</t>
  </si>
  <si>
    <t>EP25</t>
  </si>
  <si>
    <t>EP26</t>
  </si>
  <si>
    <t>EP27</t>
  </si>
  <si>
    <t>EP28</t>
  </si>
  <si>
    <t>EP29</t>
  </si>
  <si>
    <t>EP30</t>
  </si>
  <si>
    <t>EP31</t>
  </si>
  <si>
    <t>EP32</t>
  </si>
  <si>
    <t>EP33</t>
  </si>
  <si>
    <t>EP34</t>
  </si>
  <si>
    <t>EP35</t>
  </si>
  <si>
    <t>EP36</t>
  </si>
  <si>
    <t>EP37</t>
  </si>
  <si>
    <t>EP38</t>
  </si>
  <si>
    <t>EP39</t>
  </si>
  <si>
    <t>EP40</t>
  </si>
  <si>
    <t>EP41</t>
  </si>
  <si>
    <t>EP42</t>
  </si>
  <si>
    <t>EP43</t>
  </si>
  <si>
    <t>EP44</t>
  </si>
  <si>
    <t>EP45</t>
  </si>
  <si>
    <t>EP46</t>
  </si>
  <si>
    <t>EP47</t>
  </si>
  <si>
    <t>EP48</t>
  </si>
  <si>
    <t>EP49</t>
  </si>
  <si>
    <t>EP50</t>
  </si>
  <si>
    <t>EP51</t>
  </si>
  <si>
    <t>EP52</t>
  </si>
  <si>
    <t>EP53</t>
  </si>
  <si>
    <t>EP54</t>
  </si>
  <si>
    <t>EP55</t>
  </si>
  <si>
    <t>EP56</t>
  </si>
  <si>
    <t>EP57</t>
  </si>
  <si>
    <t>EP58</t>
  </si>
  <si>
    <t>EP59</t>
  </si>
  <si>
    <t>EP60</t>
  </si>
  <si>
    <t>EP61</t>
  </si>
  <si>
    <t>EP62</t>
  </si>
  <si>
    <t>EP63</t>
  </si>
  <si>
    <t>EP64</t>
  </si>
  <si>
    <t>EP65</t>
  </si>
  <si>
    <t>EP66</t>
  </si>
  <si>
    <t>EP67</t>
  </si>
  <si>
    <t>EP68</t>
  </si>
  <si>
    <t>EP69</t>
  </si>
  <si>
    <t>EP70</t>
  </si>
  <si>
    <t>EP71</t>
  </si>
  <si>
    <t>EP72</t>
  </si>
  <si>
    <t>EP73</t>
  </si>
  <si>
    <t>EP74</t>
  </si>
  <si>
    <t>EP75</t>
  </si>
  <si>
    <t>EP76</t>
  </si>
  <si>
    <t>EP77</t>
  </si>
  <si>
    <t>EP78</t>
  </si>
  <si>
    <t>EP79</t>
  </si>
  <si>
    <t>EP80</t>
  </si>
  <si>
    <t>EP81</t>
  </si>
  <si>
    <t>EP82</t>
  </si>
  <si>
    <t>EP83</t>
  </si>
  <si>
    <t>EP84</t>
  </si>
  <si>
    <t>EP85</t>
  </si>
  <si>
    <t>EP86</t>
  </si>
  <si>
    <t>EP87</t>
  </si>
  <si>
    <t>EP88</t>
  </si>
  <si>
    <t>EP89</t>
  </si>
  <si>
    <t>EP90</t>
  </si>
  <si>
    <t>Livello progetto</t>
  </si>
  <si>
    <t>Partecipanti progetto</t>
  </si>
  <si>
    <t>1 Uno</t>
  </si>
  <si>
    <t>2 Da due a cinque</t>
  </si>
  <si>
    <t>3 Da sei a dieci</t>
  </si>
  <si>
    <t>4 Oltre 10</t>
  </si>
  <si>
    <t>Budget progetto</t>
  </si>
  <si>
    <t>1 Fino a 50.000 Euro</t>
  </si>
  <si>
    <t>2 Da 50.000 a 200.000 Euro</t>
  </si>
  <si>
    <t>3 Da 200.000 a 500.000 Euro</t>
  </si>
  <si>
    <t>4 Da 500.000 a 1.000.000 Euro</t>
  </si>
  <si>
    <t>Durata progetto</t>
  </si>
  <si>
    <t>1 Fino a 6 mesi</t>
  </si>
  <si>
    <t>2 Da 6 mesi a 1 anno</t>
  </si>
  <si>
    <t>3 Da 1 a 2 anni</t>
  </si>
  <si>
    <t>4 Da 2 a 5 anni</t>
  </si>
  <si>
    <t>5 Oltre 5 anni</t>
  </si>
  <si>
    <t>5 Da 1.000.000 a 5.000.000 Euro</t>
  </si>
  <si>
    <t>6 Oltre 5.000.000 Euro</t>
  </si>
  <si>
    <t>Ruolo progetto</t>
  </si>
  <si>
    <t>1 Membro del team di progetto</t>
  </si>
  <si>
    <t>2 Responsabile amministrativo del singolo partecipante</t>
  </si>
  <si>
    <t>3 Responsabile amministrativo dell'intero progetto</t>
  </si>
  <si>
    <t>4 Responsabile tecnico del singolo partecipante</t>
  </si>
  <si>
    <t>5 Responsabile tecnico dell'intero progetto</t>
  </si>
  <si>
    <t>6 Project Manager del singolo partecipante</t>
  </si>
  <si>
    <t>7 Project Manager dell'intero progetto</t>
  </si>
  <si>
    <t>2 Elementare</t>
  </si>
  <si>
    <t>5 Sufficiente</t>
  </si>
  <si>
    <t>7 Professionale</t>
  </si>
  <si>
    <t>9 Madrelingua equivalente</t>
  </si>
  <si>
    <t>3 Partnership nazionale</t>
  </si>
  <si>
    <t>4 Partnership internazionale</t>
  </si>
  <si>
    <t>2 Partnership locale</t>
  </si>
  <si>
    <t>1 Interno al datore di lavoro/cliente</t>
  </si>
  <si>
    <t>EP91</t>
  </si>
  <si>
    <t>EP92</t>
  </si>
  <si>
    <t>EP93</t>
  </si>
  <si>
    <t>EP94</t>
  </si>
  <si>
    <t>EP95</t>
  </si>
  <si>
    <t>EP96</t>
  </si>
  <si>
    <t>EP97</t>
  </si>
  <si>
    <t>EP98</t>
  </si>
  <si>
    <t>EP99</t>
  </si>
  <si>
    <t>EP100</t>
  </si>
  <si>
    <t>EP101</t>
  </si>
  <si>
    <t>EP102</t>
  </si>
  <si>
    <t>EP103</t>
  </si>
  <si>
    <t>EP104</t>
  </si>
  <si>
    <t>EP105</t>
  </si>
  <si>
    <t>EP106</t>
  </si>
  <si>
    <t>EP107</t>
  </si>
  <si>
    <t>EP108</t>
  </si>
  <si>
    <t>EP109</t>
  </si>
  <si>
    <t>EP110</t>
  </si>
  <si>
    <t>Pubblicazioni</t>
  </si>
  <si>
    <t>Anno</t>
  </si>
  <si>
    <t>1 Articolo su giornale o rivista non specialistica</t>
  </si>
  <si>
    <t>2 Articolo su rivista specialistica</t>
  </si>
  <si>
    <t>3 Volume collettivo</t>
  </si>
  <si>
    <t>4 Volume proprio</t>
  </si>
  <si>
    <t>Macro-area principale (MA1)</t>
  </si>
  <si>
    <t>Macro-area secondaria (MA2)</t>
  </si>
  <si>
    <t>MA1 / Sotto-area principale</t>
  </si>
  <si>
    <t>MA1 / Sotto-area secondaria</t>
  </si>
  <si>
    <t>MA2 / Sotto-area principale</t>
  </si>
  <si>
    <t>MA2 / Sotto-area secondaria</t>
  </si>
  <si>
    <r>
      <t xml:space="preserve">Per poter effettuare la scelta delle sotto-aree è necessario - </t>
    </r>
    <r>
      <rPr>
        <b/>
        <i/>
        <u/>
        <sz val="10"/>
        <color theme="1"/>
        <rFont val="Arial"/>
        <family val="2"/>
      </rPr>
      <t>prima</t>
    </r>
    <r>
      <rPr>
        <i/>
        <sz val="10"/>
        <color theme="1"/>
        <rFont val="Arial"/>
        <family val="2"/>
      </rPr>
      <t xml:space="preserve"> - selezionare la macro-area
Se si modifica la scelta relativa alla macro-area è necessario </t>
    </r>
    <r>
      <rPr>
        <b/>
        <i/>
        <u/>
        <sz val="10"/>
        <color theme="1"/>
        <rFont val="Arial"/>
        <family val="2"/>
      </rPr>
      <t>effettuare nuovamente</t>
    </r>
    <r>
      <rPr>
        <i/>
        <sz val="10"/>
        <color theme="1"/>
        <rFont val="Arial"/>
        <family val="2"/>
      </rPr>
      <t xml:space="preserve"> la scelta della/e sotto-area/e.</t>
    </r>
  </si>
  <si>
    <t>Dottorato in (DOT)</t>
  </si>
  <si>
    <t>Master in (MAS)</t>
  </si>
  <si>
    <t>Descrivere le esperienze professionali - fino a un massimo di dieci, anche non consecutive - rilevanti per dimostrare l'acquisizione delle competenze relative a tutti gli ambiti di candidatura selezionati al punto 3. Affinché la candidatura per la data macro-area selezionata sia ammissibile, dovrà risultare un'esperienza complessivamente pari o superiore a 5 anni, direttamente riferibile ad essa. Eventuali periodi di sovrapposizione saranno computati una sola volta per ciascuna macro-area rilevante.</t>
  </si>
  <si>
    <t>LAU1</t>
  </si>
  <si>
    <t>LAU2</t>
  </si>
  <si>
    <t>DOT</t>
  </si>
  <si>
    <t>MAS</t>
  </si>
  <si>
    <t>EP1</t>
  </si>
  <si>
    <t>EP2</t>
  </si>
  <si>
    <t>EP3</t>
  </si>
  <si>
    <t>EP4</t>
  </si>
  <si>
    <t>EP5</t>
  </si>
  <si>
    <t>EP6</t>
  </si>
  <si>
    <t>EP7</t>
  </si>
  <si>
    <t>EP8</t>
  </si>
  <si>
    <t>EP9</t>
  </si>
  <si>
    <t>Comune sede datore di lavoro</t>
  </si>
  <si>
    <t>Denominazione del datore di lavoro (EP1)</t>
  </si>
  <si>
    <t>Denominazione del datore di lavoro (EP2)</t>
  </si>
  <si>
    <t>Denominazione del datore di lavoro (EP3)</t>
  </si>
  <si>
    <t>Denominazione del datore di lavoro (EP4)</t>
  </si>
  <si>
    <t>Denominazione del datore di lavoro (EP5)</t>
  </si>
  <si>
    <t>Denominazione del datore di lavoro (EP6)</t>
  </si>
  <si>
    <t>Denominazione del datore di lavoro (EP7)</t>
  </si>
  <si>
    <t>Denominazione del datore di lavoro (EP8)</t>
  </si>
  <si>
    <t>Denominazione del datore di lavoro (EP9)</t>
  </si>
  <si>
    <t>Denominazione del datore di lavoro (EP10)</t>
  </si>
  <si>
    <t>Ente promotore</t>
  </si>
  <si>
    <t>Ambito</t>
  </si>
  <si>
    <t>Tematica</t>
  </si>
  <si>
    <t>Numero di progetti valutati</t>
  </si>
  <si>
    <t>Investimento medio del singolo progetto</t>
  </si>
  <si>
    <t>1 Regionale</t>
  </si>
  <si>
    <t>2 Nazionale</t>
  </si>
  <si>
    <t>3 Internazionale</t>
  </si>
  <si>
    <t>1 Innovazione e competitività</t>
  </si>
  <si>
    <t>Numero progetti</t>
  </si>
  <si>
    <t>1 Fino a 10</t>
  </si>
  <si>
    <t>2 Da 11 a 25</t>
  </si>
  <si>
    <t>3 Da 26 a 50</t>
  </si>
  <si>
    <t>4 Da 51 a 100</t>
  </si>
  <si>
    <t>5 Oltre 100</t>
  </si>
  <si>
    <t>EV01</t>
  </si>
  <si>
    <t>EV02</t>
  </si>
  <si>
    <t>EV03</t>
  </si>
  <si>
    <t>EV04</t>
  </si>
  <si>
    <t>EV05</t>
  </si>
  <si>
    <t>EV06</t>
  </si>
  <si>
    <t>EV07</t>
  </si>
  <si>
    <t>EV08</t>
  </si>
  <si>
    <t>EV09</t>
  </si>
  <si>
    <t>EV10</t>
  </si>
  <si>
    <t>EV11</t>
  </si>
  <si>
    <t>EV12</t>
  </si>
  <si>
    <t>EV13</t>
  </si>
  <si>
    <t>EV14</t>
  </si>
  <si>
    <t>EV15</t>
  </si>
  <si>
    <t>EV16</t>
  </si>
  <si>
    <t>EV17</t>
  </si>
  <si>
    <t>EV18</t>
  </si>
  <si>
    <t>EV19</t>
  </si>
  <si>
    <t>EV20</t>
  </si>
  <si>
    <t>EV21</t>
  </si>
  <si>
    <t>EV22</t>
  </si>
  <si>
    <t>EV23</t>
  </si>
  <si>
    <t>EV24</t>
  </si>
  <si>
    <t>Tipo laurea</t>
  </si>
  <si>
    <t>Laurea in (LAU1)</t>
  </si>
  <si>
    <t>Laurea in (LAU2)</t>
  </si>
  <si>
    <r>
      <t xml:space="preserve">Motivazioni </t>
    </r>
    <r>
      <rPr>
        <b/>
        <i/>
        <sz val="10"/>
        <color theme="1"/>
        <rFont val="Arial"/>
        <family val="2"/>
      </rPr>
      <t>cursus studiorum</t>
    </r>
  </si>
  <si>
    <t>Motivazioni esperienze professionali</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</si>
  <si>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principale sopra riportata e alla/e relativa/e sotto-area/e. Fare riferimento alle specifiche esperienze descritte, richiamandole con la relativa sigla, come sopra dettagliato.</t>
    </r>
  </si>
  <si>
    <t>MO01</t>
  </si>
  <si>
    <t>MO02</t>
  </si>
  <si>
    <t>MO03</t>
  </si>
  <si>
    <t>MO04</t>
  </si>
  <si>
    <t>MO05</t>
  </si>
  <si>
    <t>MO06</t>
  </si>
  <si>
    <t>MO07</t>
  </si>
  <si>
    <t>MO08</t>
  </si>
  <si>
    <t>MO14</t>
  </si>
  <si>
    <t>MO15</t>
  </si>
  <si>
    <t>MO16</t>
  </si>
  <si>
    <t>MO17</t>
  </si>
  <si>
    <t>MO18</t>
  </si>
  <si>
    <t>MO19</t>
  </si>
  <si>
    <t>MO20</t>
  </si>
  <si>
    <t>MO21</t>
  </si>
  <si>
    <t>MO22</t>
  </si>
  <si>
    <t>MO23</t>
  </si>
  <si>
    <t>MO24</t>
  </si>
  <si>
    <t>MO30</t>
  </si>
  <si>
    <t>MO31</t>
  </si>
  <si>
    <t>MO32</t>
  </si>
  <si>
    <t>MO33</t>
  </si>
  <si>
    <t>MO34</t>
  </si>
  <si>
    <t>MO35</t>
  </si>
  <si>
    <t>MO36</t>
  </si>
  <si>
    <t>MO37</t>
  </si>
  <si>
    <t>MO38</t>
  </si>
  <si>
    <t>MO44</t>
  </si>
  <si>
    <t>MO45</t>
  </si>
  <si>
    <t>MO46</t>
  </si>
  <si>
    <t>MO47</t>
  </si>
  <si>
    <t>MO48</t>
  </si>
  <si>
    <t>MO49</t>
  </si>
  <si>
    <t>MO50</t>
  </si>
  <si>
    <t>MO51</t>
  </si>
  <si>
    <t>MO52</t>
  </si>
  <si>
    <t>MO53</t>
  </si>
  <si>
    <t>MO54</t>
  </si>
  <si>
    <t>MO60</t>
  </si>
  <si>
    <t>AN37</t>
  </si>
  <si>
    <t>AN38</t>
  </si>
  <si>
    <t>MA1 / Sotto-area terziaria</t>
  </si>
  <si>
    <t>MA2 / Sotto-area terziaria</t>
  </si>
  <si>
    <t>Macro-aree</t>
  </si>
  <si>
    <t>Sotto-aree</t>
  </si>
  <si>
    <t>Descrivere un massimo di tre pregresse esperienze di valutazione tecnica di progetti presentati in esito a bandi pubblici (regionali, nazionali o internazionali).</t>
  </si>
  <si>
    <t>11. MOTIVAZIONI PER LA MACRO-AREA PRINCIPALE</t>
  </si>
  <si>
    <t>12. MOTIVAZIONI PER LA MACRO-AREA SECONDARIA</t>
  </si>
  <si>
    <t>Motivare come le esperienze professionali e le eventuali pubblicazioni, complessivamente descritte nella relativa scheda, dimostrino l'acquisizione delle competenze necessarie per sostenere la propria candidatura in relazione alla macro-area principale sopra riportata e alla/e relativa/e sotto-area/e. Fare riferimento alle specifiche esperienze descritte, richiamandole con la relativa sigla, come sopra dettagliato.</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</si>
  <si>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r>
  </si>
  <si>
    <t>Motivare come le esperienze professionali, i progetti e le pubblicazioni, complessivamente descritte nella relativa scheda, dimostrino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</si>
  <si>
    <t>Ambito di attività</t>
  </si>
  <si>
    <t>Pubblico/Privato</t>
  </si>
  <si>
    <t>Privato</t>
  </si>
  <si>
    <t>Pubblico</t>
  </si>
  <si>
    <t>Riferibile a</t>
  </si>
  <si>
    <t>Riferimento</t>
  </si>
  <si>
    <t>Entrambe</t>
  </si>
  <si>
    <r>
      <t xml:space="preserve">Data inizio collaborazione </t>
    </r>
    <r>
      <rPr>
        <b/>
        <i/>
        <sz val="10"/>
        <color theme="1"/>
        <rFont val="Arial"/>
        <family val="2"/>
      </rPr>
      <t>(gg/mm/aaaa)</t>
    </r>
  </si>
  <si>
    <r>
      <t xml:space="preserve">Data fine collaborazione </t>
    </r>
    <r>
      <rPr>
        <b/>
        <i/>
        <sz val="10"/>
        <color theme="1"/>
        <rFont val="Arial"/>
        <family val="2"/>
      </rPr>
      <t>(gg/mm/aaaa)</t>
    </r>
  </si>
  <si>
    <t>Misura specifica (BP1)</t>
  </si>
  <si>
    <t>Misura specifica (BP2)</t>
  </si>
  <si>
    <t>Misura specifica (BP3)</t>
  </si>
  <si>
    <t>Provincia di nascita</t>
  </si>
  <si>
    <t>Data di nascita</t>
  </si>
  <si>
    <t>Provincia di residenza</t>
  </si>
  <si>
    <t>Provincia di domicilio</t>
  </si>
  <si>
    <t>Laurea di primo livello in (LAU1.1)</t>
  </si>
  <si>
    <t>Laurea di primo livello in (LAU2.1)</t>
  </si>
  <si>
    <t>LAU1.1 / Conseguita nel</t>
  </si>
  <si>
    <t>LAU1.1 / Presso</t>
  </si>
  <si>
    <t>LAU1.1 / Titolo della tesi</t>
  </si>
  <si>
    <t>LAU2 / Tipo laurea</t>
  </si>
  <si>
    <t>LAU1 / Tipo laurea</t>
  </si>
  <si>
    <t>LAU1 / Conseguita nel</t>
  </si>
  <si>
    <t>LAU1 / Presso</t>
  </si>
  <si>
    <t>LAU1 / Titolo della tesi</t>
  </si>
  <si>
    <t>LAU1 / Voto conseguito</t>
  </si>
  <si>
    <t>LAU2 / Conseguita nel</t>
  </si>
  <si>
    <t>LAU2 / Presso</t>
  </si>
  <si>
    <t>LAU2 / Titolo della tesi</t>
  </si>
  <si>
    <t>LAU2 / Voto conseguito</t>
  </si>
  <si>
    <t>LAU2.1 / Conseguita nel</t>
  </si>
  <si>
    <t>LAU2.1 / Presso</t>
  </si>
  <si>
    <t>LAU2.1 / Titolo della tesi</t>
  </si>
  <si>
    <t>DOT / Conseguito nel</t>
  </si>
  <si>
    <t>DOT / Presso</t>
  </si>
  <si>
    <t>DOT / Titolo della tesi</t>
  </si>
  <si>
    <t>DOT / Voto conseguito</t>
  </si>
  <si>
    <t>MAS / Conseguito nel</t>
  </si>
  <si>
    <t>MAS / Presso</t>
  </si>
  <si>
    <t>MAS / Titolo della tesi</t>
  </si>
  <si>
    <t>MAS / Voto conseguito</t>
  </si>
  <si>
    <t>MA1 / Motivazioni esperienze professionali</t>
  </si>
  <si>
    <t>MA2 / Motivazioni esperienze professionali</t>
  </si>
  <si>
    <t>EP1 / Data inizio collaborazione</t>
  </si>
  <si>
    <t>EP1 / Data fine collaborazione</t>
  </si>
  <si>
    <t>EP1 / Comune sede datore di lavoro</t>
  </si>
  <si>
    <t>EP1 / Provincia sede datore di lavoro</t>
  </si>
  <si>
    <t>EP1 / Tipo e dimensione</t>
  </si>
  <si>
    <t>EP1 / Settore di attività</t>
  </si>
  <si>
    <t>EP1 / Ambito di attività</t>
  </si>
  <si>
    <t>EP1 / Riferibile a</t>
  </si>
  <si>
    <t>EP1 / Descrizione delle attività svolte</t>
  </si>
  <si>
    <t>EP1 / Principali responsabilità</t>
  </si>
  <si>
    <t>EP2 / Data inizio collaborazione</t>
  </si>
  <si>
    <t>EP2 / Data fine collaborazione</t>
  </si>
  <si>
    <t>EP2 / Comune sede datore di lavoro</t>
  </si>
  <si>
    <t>EP2 / Provincia sede datore di lavoro</t>
  </si>
  <si>
    <t>EP2 / Tipo e dimensione</t>
  </si>
  <si>
    <t>EP2 / Settore di attività</t>
  </si>
  <si>
    <t>EP2 / Ambito di attività</t>
  </si>
  <si>
    <t>EP2 / Riferibile a</t>
  </si>
  <si>
    <t>EP2 / Descrizione delle attività svolte</t>
  </si>
  <si>
    <t>EP2 / Principali responsabilità</t>
  </si>
  <si>
    <t>EP3 / Data inizio collaborazione</t>
  </si>
  <si>
    <t>EP3 / Data fine collaborazione</t>
  </si>
  <si>
    <t>EP3 / Comune sede datore di lavoro</t>
  </si>
  <si>
    <t>EP3 / Provincia sede datore di lavoro</t>
  </si>
  <si>
    <t>EP3 / Tipo e dimensione</t>
  </si>
  <si>
    <t>EP3 / Settore di attività</t>
  </si>
  <si>
    <t>EP3 / Ambito di attività</t>
  </si>
  <si>
    <t>EP3 / Riferibile a</t>
  </si>
  <si>
    <t>EP3 / Descrizione delle attività svolte</t>
  </si>
  <si>
    <t>EP3 / Principali responsabilità</t>
  </si>
  <si>
    <r>
      <t xml:space="preserve">Provincia sede datore di lavoro </t>
    </r>
    <r>
      <rPr>
        <b/>
        <i/>
        <sz val="10"/>
        <color theme="1"/>
        <rFont val="Arial"/>
        <family val="2"/>
      </rPr>
      <t>(sigla)</t>
    </r>
  </si>
  <si>
    <t>EP4 / Data inizio collaborazione</t>
  </si>
  <si>
    <t>EP4 / Data fine collaborazione</t>
  </si>
  <si>
    <t>EP4 / Comune sede datore di lavoro</t>
  </si>
  <si>
    <t>EP4 / Provincia sede datore di lavoro</t>
  </si>
  <si>
    <t>EP4 / Tipo e dimensione</t>
  </si>
  <si>
    <t>EP4 / Settore di attività</t>
  </si>
  <si>
    <t>EP4 / Ambito di attività</t>
  </si>
  <si>
    <t>EP4 / Riferibile a</t>
  </si>
  <si>
    <t>EP4 / Descrizione delle attività svolte</t>
  </si>
  <si>
    <t>EP4 / Principali responsabilità</t>
  </si>
  <si>
    <t>EP5 / Data inizio collaborazione</t>
  </si>
  <si>
    <t>EP5 / Data fine collaborazione</t>
  </si>
  <si>
    <t>EP5 / Comune sede datore di lavoro</t>
  </si>
  <si>
    <t>EP5 / Provincia sede datore di lavoro</t>
  </si>
  <si>
    <t>EP5 / Tipo e dimensione</t>
  </si>
  <si>
    <t>EP5 / Settore di attività</t>
  </si>
  <si>
    <t>EP5 / Ambito di attività</t>
  </si>
  <si>
    <t>EP5 / Riferibile a</t>
  </si>
  <si>
    <t>EP5 / Descrizione delle attività svolte</t>
  </si>
  <si>
    <t>EP5 / Principali responsabilità</t>
  </si>
  <si>
    <t>EP6 / Data inizio collaborazione</t>
  </si>
  <si>
    <t>EP6 / Data fine collaborazione</t>
  </si>
  <si>
    <t>EP6 / Comune sede datore di lavoro</t>
  </si>
  <si>
    <t>EP6 / Provincia sede datore di lavoro</t>
  </si>
  <si>
    <t>EP6 / Tipo e dimensione</t>
  </si>
  <si>
    <t>EP6 / Settore di attività</t>
  </si>
  <si>
    <t>EP6 / Ambito di attività</t>
  </si>
  <si>
    <t>EP6 / Riferibile a</t>
  </si>
  <si>
    <t>EP6 / Descrizione delle attività svolte</t>
  </si>
  <si>
    <t>EP6 / Principali responsabilità</t>
  </si>
  <si>
    <t>EP7 / Data inizio collaborazione</t>
  </si>
  <si>
    <t>EP7 / Data fine collaborazione</t>
  </si>
  <si>
    <t>EP7 / Comune sede datore di lavoro</t>
  </si>
  <si>
    <t>EP7 / Provincia sede datore di lavoro</t>
  </si>
  <si>
    <t>EP7 / Tipo e dimensione</t>
  </si>
  <si>
    <t>EP7 / Settore di attività</t>
  </si>
  <si>
    <t>EP7 / Ambito di attività</t>
  </si>
  <si>
    <t>EP7 / Riferibile a</t>
  </si>
  <si>
    <t>EP7 / Descrizione delle attività svolte</t>
  </si>
  <si>
    <t>EP7 / Principali responsabilità</t>
  </si>
  <si>
    <t>EP8 / Data inizio collaborazione</t>
  </si>
  <si>
    <t>EP8 / Data fine collaborazione</t>
  </si>
  <si>
    <t>EP8 / Comune sede datore di lavoro</t>
  </si>
  <si>
    <t>EP8 / Provincia sede datore di lavoro</t>
  </si>
  <si>
    <t>EP8 / Tipo e dimensione</t>
  </si>
  <si>
    <t>EP8 / Settore di attività</t>
  </si>
  <si>
    <t>EP8 / Ambito di attività</t>
  </si>
  <si>
    <t>EP8 / Riferibile a</t>
  </si>
  <si>
    <t>EP8 / Descrizione delle attività svolte</t>
  </si>
  <si>
    <t>EP8 / Principali responsabilità</t>
  </si>
  <si>
    <t>EP9 / Data inizio collaborazione</t>
  </si>
  <si>
    <t>EP9 / Data fine collaborazione</t>
  </si>
  <si>
    <t>EP9 / Comune sede datore di lavoro</t>
  </si>
  <si>
    <t>EP9 / Provincia sede datore di lavoro</t>
  </si>
  <si>
    <t>EP9 / Tipo e dimensione</t>
  </si>
  <si>
    <t>EP9 / Settore di attività</t>
  </si>
  <si>
    <t>EP9 / Ambito di attività</t>
  </si>
  <si>
    <t>EP9 / Riferibile a</t>
  </si>
  <si>
    <t>EP9 / Descrizione delle attività svolte</t>
  </si>
  <si>
    <t>EP9 / Principali responsabilità</t>
  </si>
  <si>
    <t>EP10 / Data inizio collaborazione</t>
  </si>
  <si>
    <t>EP10 / Data fine collaborazione</t>
  </si>
  <si>
    <t>EP10 / Comune sede datore di lavoro</t>
  </si>
  <si>
    <t>EP10 / Provincia sede datore di lavoro</t>
  </si>
  <si>
    <t>EP10 / Tipo e dimensione</t>
  </si>
  <si>
    <t>EP10 / Settore di attività</t>
  </si>
  <si>
    <t>EP10 / Ambito di attività</t>
  </si>
  <si>
    <t>EP10 / Riferibile a</t>
  </si>
  <si>
    <t>EP10 / Descrizione delle attività svolte</t>
  </si>
  <si>
    <t>EP10 / Principali responsabilità</t>
  </si>
  <si>
    <t>BP1 / Ente promotore</t>
  </si>
  <si>
    <t>BP1 / Ambito</t>
  </si>
  <si>
    <t>BP1 / Tematica</t>
  </si>
  <si>
    <t>BP1 / Descrizione della misura specifica</t>
  </si>
  <si>
    <t>BP1 / Anno</t>
  </si>
  <si>
    <t>BP1 / Numero di progetti valutati</t>
  </si>
  <si>
    <t>BP1 / Investimento medio del singolo progetto</t>
  </si>
  <si>
    <t>BP2 / Ente promotore</t>
  </si>
  <si>
    <t>BP2 / Ambito</t>
  </si>
  <si>
    <t>BP2 / Tematica</t>
  </si>
  <si>
    <t>BP2 / Descrizione della misura specifica</t>
  </si>
  <si>
    <t>BP2 / Anno</t>
  </si>
  <si>
    <t>BP2 / Numero di progetti valutati</t>
  </si>
  <si>
    <t>BP2 / Investimento medio del singolo progetto</t>
  </si>
  <si>
    <t>BP3 / Ente promotore</t>
  </si>
  <si>
    <t>BP3 / Ambito</t>
  </si>
  <si>
    <t>BP3 / Tematica</t>
  </si>
  <si>
    <t>BP3 / Descrizione della misura specifica</t>
  </si>
  <si>
    <t>BP3 / Anno</t>
  </si>
  <si>
    <t>BP3 / Numero di progetti valutati</t>
  </si>
  <si>
    <t>BP3 / Investimento medio del singolo progetto</t>
  </si>
  <si>
    <t>MA1 / Motivazioni cursus studiorum</t>
  </si>
  <si>
    <t>MA2 / Motivazioni cursus studiorum</t>
  </si>
  <si>
    <t>AG4 Alimenti ad alta efficienza nutrizionale</t>
  </si>
  <si>
    <t>CV1 Processi catalitici sostenibili per applicazioni industriali (chimica sostenibile)</t>
  </si>
  <si>
    <t>CV2 Creazione di bioraffinerie per la produzione integrata di prodotti a valore aggiunto da colture no food e da biomasse di scarto (bioeconomia)</t>
  </si>
  <si>
    <t>CV3 Bioeconomia del futuro</t>
  </si>
  <si>
    <t>ICC5 Esperienze coinvolgenti, sicure e partecipative dei contenuti digitali</t>
  </si>
  <si>
    <t>COMPETITIVITÀ_IMPRESE</t>
  </si>
  <si>
    <t>gg/mm/aaaa</t>
  </si>
  <si>
    <t>CI2 Internazionalizzazione d’impresa</t>
  </si>
  <si>
    <t>7. ESPERIENZE PROFESSIONALI</t>
  </si>
  <si>
    <t>8. ESPERIENZE DI VALUTAZIONE</t>
  </si>
  <si>
    <t>CI1 Creazione e avvio d'impresa</t>
  </si>
  <si>
    <t>CI4 Ristrutturazione, riconversione, discontinuità aziendale (re-start-up)</t>
  </si>
  <si>
    <t>CI3 Innovazione di prodotto/servizio, strategica ed organizzativa</t>
  </si>
  <si>
    <t>CI5 Innovazione sociale</t>
  </si>
  <si>
    <t>TDC1 Intelligenza artificiale</t>
  </si>
  <si>
    <t>TDC2 Difesa cibernetica e sicurezza informatica</t>
  </si>
  <si>
    <t>TDC3 Infrastrutture e piattaforme digitali</t>
  </si>
  <si>
    <t>TECNOLOGIE_DIGITALI_E_CIBERNETICHE</t>
  </si>
  <si>
    <t>N. Partita IVA</t>
  </si>
  <si>
    <t>Denominazione partita IVA</t>
  </si>
  <si>
    <t>Bando / Misura specifica (BP1)</t>
  </si>
  <si>
    <t>Descrizione del Bando / Misura specifica</t>
  </si>
  <si>
    <t>Bando / Misura specifica (BP2)</t>
  </si>
  <si>
    <t>Bando / Misura specifica (BP3)</t>
  </si>
  <si>
    <t>2 Ricerca industriale e sviluppo sperimentale</t>
  </si>
  <si>
    <t>VINCENZO ULISSE</t>
  </si>
  <si>
    <t>ARMENI</t>
  </si>
  <si>
    <t>ITALIA</t>
  </si>
  <si>
    <t>SANDRIGO</t>
  </si>
  <si>
    <t>VI</t>
  </si>
  <si>
    <t>ITALIANO</t>
  </si>
  <si>
    <t>INGLESE</t>
  </si>
  <si>
    <t>FRANCESE</t>
  </si>
  <si>
    <t>SPAGNOLO</t>
  </si>
  <si>
    <t>INGEGNERIA INDUSTRIALE</t>
  </si>
  <si>
    <t>2016</t>
  </si>
  <si>
    <t>UNIVERSITA' GUGLIELMO MARCONI ROMA</t>
  </si>
  <si>
    <t>ANALISI DI IMPATTO ENERGETICO DELLE MISURE PREVISTE DAL COLLEGATO AMBIENTALE ALLA LEGGE DI STABILITA' 2016</t>
  </si>
  <si>
    <t>98/110</t>
  </si>
  <si>
    <t>BDF INDUSTRIES SPA</t>
  </si>
  <si>
    <t>VICENZA</t>
  </si>
  <si>
    <t>INDUSTRIA</t>
  </si>
  <si>
    <t>ENERGY DIVISION TECHNOLOGY MANAGER, Responsabile Divisione Energetica per la Progettazione, Fornitura, Installazione, Collaudo, Manutenzione Predittiva e Preventiva, Remote Control (IoT), Gestione/Management, riferito a Impianti &amp; Sistemi per la Generazione Elettrica / Trigenerazione da Recupero Entalpico Fumi Esausti di Processo Settore Industriale Energivoro     (Glass Industry, Cement Industry, Steel Industry). Ideazione di Sistemi Energetici Innovativi in grado di generare Energia Elettrica, Caldo e Freddo, abbattendo le emissioni gassose verso l'atmosfera migliorando i limiti indicati dalle BAT e BREF nel settore Industria pesante e leggera. Riduzione drastica dei livelli di NOx, SOX, HF, HCl, Polveri PM 2,5 e PM10, Furani e Diossine. Presentazione di Sistemi, Soluzioni e Studi (Case Study): 1) Congresso Internazionale a Dusseldorf (D) 2010 : Waste Gases EnthalpyRecovery Systems with Trigeneration. 2) Congresso Internazionale ASEAN, Hanoi (Vietnam) 2012: A greener and safer life join with Enthalpy Recovery Systems in the Glass Industry. 3) Congresso AFGM Asean Glass Coonference, Penang (Malaysia) 2014 : Go Green with Glass 4) Congresso Glassman a Lione (F) 2015-Oxyfuel Furnace Technology, A Step Forward on Energy Efficency. Dal 2013 in qualità di responsabile tecnico e in collaborazione con la Società BDF Industries Spa, con la TDE Macno Spa del Gruppo BDF, produttrice di sistemi di controllo e conversione della frequenza elettrica nei dispositivi di propulsione elettrica, Armeni &amp; Partners srl ( Società di Ingegneria di cui è Amm.Unico) in qualità di coordinatrice del progetto, Skoda Transportation A.S. ( Plzen, Czech Republic) sviluppatore dei sistemi eletrici di propulsione e delle Batterie a ioni di Litio, Shmuel de Leon, ( Israel ) produttore di batterie innovative a ioni di litio, Tesla Institute Belgrade ( Republic of Serbia) per la ricerca sugli effetti della trasmissione via etere della corrente elettrica e dei campi elettromagnetici nei riguardi della salute umana ed animale, Cantiere Navale Vittoria Spa (Adria) specialista nella costruzione e allestimento di imbarcazioni con scafo in acciaio/alluminio fino a 100 m di lunghezza, Università di Padova, dipartimento di elettrotecnica, per lo studio di sistemi di ricarica delle batterie sia di tipo tradizionale che " charging while driving" secondo quanto sviluppato anche dal Politecnico di Torino, ACTV Spa ( Municipalizzata di Venezia coordinata da AVM Spa) azienda operante nel trasporto urbano lagunare con oltre un centinaio di battelli denominati "vaporetti" alimentati con motore diesel, con gli auspici dell Regione del Veneto, assessoratoalla  innovazione tecnologica, sviluppa il progetto " VENICE SMART ELECTRIC BOATS" che prevede il progressivo futuro rinnovamento della flotta di vaporetti lagunari a motore diesel, fortemente impattanti dal punto di vista ambientale, con nuovi battelli con propulsione elettrica e batterie a ioni di litio ricaricabili sia con sistema ad induzione che con sistema WIRELESS "CHARGING BY DRIVING". Il progetto è in corso di presentazione presso la Commissione Europea con il Programma H2020. Nell'Estate del 2017, partecipa alla Conferenza Internazionale organizzata dal SET (Sustainable Energy Technologies) sotto coordinamento del Prof. Saffa Riffat (University of Nottingham, UK) presso il Diaprtimento di Ingegneria dell'Università Alma Mater Studiorum di Bologna, presentando due innovativi studi e progetti, cioè: 1) realizzazione di un Polo Logistico a Rovigo, collegato con un polo logistico gemello a Bratislava (Slovakia) per la produzione da biomassa da scarti lignei agro-forestali non food, di circa 50.000 t/anno biobutanolo/synfuel per autotrazione, in sostituzione del gasolio fossile utilizzato dai mezzi pesanti per il trasporto di derrate agricole ortofrutticole e alimentari dall'italia verso Centro/Nord Europa e ritorno. Il sistema si integra con la produzione di energia elettrica in situ, utilizzando il SYN GAS prodotto nel processo di gassificazione e successiva distillazione. L'acqua calda generata dal sistema di raffreddamento verrà utilizzata per produrre acqua refrigerata a mezzo Assorbitori a BrLi / CO2 da impiegarsi nella refrigerazione dei magazzini di stoccaggio delle derrate ortofrutticole e alimentari. La mobilità interna per il carico/scarico delle merci nel polo logistico sarà affidata a Shuttles a propulsione elettrica alimentate da batterie a ioni di litio e ricaricate dal sistema di generazione elettrica a biomassa e FV previsto al servizio del polo logistico. 2) Distretto Urbano Innovativo (Milano 4 a Segrate, denominato M4U, dove viene studiata ed analizzata la futura mobilità elettrica sostenibile dello Smart District che prevede di servire un bacino d'utenza di circa 10.000 abitanti. Un precedente progetto di Smart District finalizzato alla mobilità sostenibile ed innovativa di tipo elettrico connesso alla generazione elettrica di mini sistemi di smaltimento dei rifiuti e turbine a vapore od ORC + FV, era già stato presentato due anni prima per conto della ditta Nuova Valbruna di Padova/Venezia.</t>
  </si>
  <si>
    <t>concept, progettazione e coordinamento dei progetti</t>
  </si>
  <si>
    <t>Vicenza</t>
  </si>
  <si>
    <t>Società Ingegneria</t>
  </si>
  <si>
    <t>Progettazione e Direzione dei Lavori per la realizzazione di sistemi FV su tetto o su Campo di potenza picco da 50 a 5000 Kw</t>
  </si>
  <si>
    <t>Progettista e coordinatore, Project Manager</t>
  </si>
  <si>
    <t>Finanziario</t>
  </si>
  <si>
    <t>Progettazione, consulenza e verifica in situ con Due Diligence di sistemi di generazione elettrica, cogenerazione e trigenerazione nei settori FV, Biomassa, Biofuels, Recupero Entalpico da fumi di processo o da Termovalorizzatori per 39 siti produttivi/industriali nel TriVeneto. DUE DILIGENCE e Perizia asseverata su Linee di Produzione delle Celle Fotovoltaiche da 25 a 30 MWp, presso Helios Technology (PD)</t>
  </si>
  <si>
    <t>Responsabile progetto  e coordinatore</t>
  </si>
  <si>
    <t>Armeni &amp; Partners srl</t>
  </si>
  <si>
    <t>10/01/2010</t>
  </si>
  <si>
    <t>Palladio Leasing Spa/Selma Bipielle Spa</t>
  </si>
  <si>
    <t>31/12/2015</t>
  </si>
  <si>
    <t>12/09/1999</t>
  </si>
  <si>
    <t>20/10/2002</t>
  </si>
  <si>
    <t>E-VIA SPA</t>
  </si>
  <si>
    <t>MILANO</t>
  </si>
  <si>
    <t xml:space="preserve">MI </t>
  </si>
  <si>
    <t>CONSULENZA, PROGETTAZIONE E DIREZIONE LAVORI SU SISTEMI DI ACCUMULO E DI MODULAZIONE ENTALPICA PER LA RIDUZIONE DEI CONSUMI ENERGETICI NELLA CLIMATIZZAZIONE DI 110 POP (POINT OF PRESENCE) E DI 2 NOCC (NETWORK CONTROL OPERATING CENTER) IN TUTTA ITALIA, CONNESSI CO LA REALIZZAZIONE DELLA RETE IN FIBRA OTTICA SU CIRCA 5000 Km DI STRADE ITALIANE.</t>
  </si>
  <si>
    <t>PROJECT DEVELOPER, COLLAUDATORE E VERIFICATORE</t>
  </si>
  <si>
    <t>EUROPEAN COMMISSION, SQUARE FRERE ORBAN, BRUSSELS</t>
  </si>
  <si>
    <t>5TH FRAMEWORK PROGRAMME</t>
  </si>
  <si>
    <t>RESEARCH &amp; INNOVATION</t>
  </si>
  <si>
    <t>1998-1999</t>
  </si>
  <si>
    <t>6TH FRAMEWORK PROGRAMME</t>
  </si>
  <si>
    <t>1999-2000</t>
  </si>
  <si>
    <t>Dopo aver frequentato l'Isituto Tecnico Industriale con indirizzo Meccanica, si iscrive alla Facoltà di Architettura di Venezia (IUAV) dove si indirizza verso il Dipartimento di Progettazione. Nel piano studi da priorità agli esami tecnico-scientifici come Fisica, Fisica Tecnica &amp; Impianti, Bioclimatica. Dopo aver dato circa 30 esami, inizia la stesura della Tesi di laurea, Relatore il Prof. Strada Mauro, Padova. La tesi si intitola "Il trattamento dell'Aria nelle Sale Operatorie Ospedaliere" e si propone di presentare un efficace studio propedeutico a quella che diverrà la prima Normativa Italiana sulla realizzazione delle moderne Sale Operatorie Ospedaliere, per ridurre sia i costi energetici elevatissimi tipici delle Sale chirurgiche ospedaliere (si era in piena crisi energetico petrolifera mondiale) che le infezioni post operatorie causate dalla presenza delle CFU (Colony forming Units). La tesi viene preparata su 3 Tomi, dopo aver seguito e approfondito lo studio dei più innovativi sistemi in uso presso il Karolinska Hospital di Stoccolma (Svezia), della Uppsala University (Svezia), delle Norme ASHRAE (USA) e di quelle Francesi NF-S in uso presso l'Istituto Pasteur di Parigi. Si dedica subito dopo alla pratica progettuale e di Direzione Lavori, come Project Manager e Supervisore nei Progetti per Ospedali CIvili e Militari in Abu Dhabi (UAE) con Il General Hospital e in Saudi Arabia, a Al Khamis Mushait, al confine con Yemen, per la realizzazione di Ospedali Militari e Housing Facilities per il personale medico e paramedico. Nei Primi anni '90, in qualità di docente presso il corso avanzato di restauro conservativo dei monumenti ed edifici storici di Vicenza, insegna Fisica Tecnica ed Impianti. Prosegue nel corso degli anni gli studi con specializzazione nei settori della certificazione energetica accreditandosi sia presso la Regione del Veneto che presso la Regione Emilia Romagna relativamente alle valutazioni sulla Classe Energetica degli edifici e impianti (APE). Viene accreditato presso la Regione del Veneto come tecnico competente in acustica amnbientale con No. 9 di iscrizione Elenco Regione Veneto ai sensi della Legge 447 del 1995. Riprende gli Studi con percorso di Laurea in Ingegneria Industriale vecchio ordinamento (L9) presso l'Università Guglielmo Marconi di Roma, con una Tesi su: ANALISI DI IMPATTO ENERGETICO DELLE MISURE PREVISTE DAL COLLEGATO AMBIENTALE ALLA LEGGE DI STABILITA' 2016, portando un Case Study su un sistema di cogenerazione elettrica progettato dallo stesso e realizzato per conto di una Multinazionale Americana ed inerente il recupero entalpico e l'impiego di turbine ORC nei processi industriali energivori (Glass Industry). Relatore della Tesi il Prof. Fabio Orecchini e co-relatore il Prof. Adriano Santiangeli del DIS-Dipartimento di Ingegneria della Sostenibilità CARe - Center for Automotive Research and Evolution, Titolari dei Corsi Sistemi Energetici per la Mobilità (Gestione Reti di Produzione e Distribuzione dell'Energia Sicurezza dei Sistemi di Conversione e Distribuzione dell'Energia, Impatto Ambientale dei Sistemi Energetici).</t>
  </si>
  <si>
    <t xml:space="preserve">Si dedica subito dopo alla pratica progettuale e di Direzione Lavori, come Project Manager e Supervisore nei Progetti per Ospedali CIvili e Militari in Abu Dhabi (UAE) con Il General Hospital e in Saudi Arabia, a Al Khamis Mushait, al confine con Yemen, per la realizzazione di Ospedali Militari e Housing Facilities per il personale medico e paramedico. Applica i primi sistemi di modulazione entalpica, nel settore del controllo energetico nella climatizzazione estiva ed invernale, da poco intodotto dalla Stefa Control System Svizzera ed applicato con ottimi risultati presso una indistia energivora italiana (Cesame Spa, Catania). Applica inoltre le promettenti soluzioni per la climatizzazione estivo-invernale e la produzione di acqua per uso igienico sanitario, con l'impiego di collettori solari di tipo verticale a parete prodotti dalla ERACLIT di Venezia, nella Scuola del Cerro Veronese (VR), uno tra i primi e più arditi progetti di sistema edificio-impianto totalmente asservito da fonti rinnovabili (energia solare) nell' edilizia scolastica, abbinato all'Architettura Bioclimatica, completato a metà degl anni '80 del secolo scorso.  Nei Primi anni '90, in qualità di docente presso il corso avanzato di restauro conservativo dei monumenti ed edifici storici di Vicenza, insegna Fisica Tecnica ed Impianti. Negli Anni '90 successivi, si reca in Repubblica Popolare Cinese e, come Free Lance, si occupa della consulenza, progettazione e realizzazione di complessi Industriali per la produzione di manufatti in plastica, gomma, per il settore Automotive (AUDI Changchung, Jilin Province), Volkswagen Shanghai, Peugeot Guanzhou, Guangdong Province. Sviluppa sistemi di risparmio energetico e di abbattimento degli inquinanti, attraverso sistemi di recupero termico e delle materie prime seconde tramite sistemi ceramici di condensazione dei solventi e ftalati (DOP-DMF). Si occupa della progettazione di sistemi di recupero entalpico, accumulo energetico e di abbattimento degli inquinanti aerformi, nel'industria della ghisa (metallurgia) a Shanghai, collaborando alla organizzazione di numerosi eventi tecnico-scientifici con le Università di Shanghai e Beijing. Dopo essere rientrato in Italia alla fine degli anni '90, entra a far parte come EXPERT  EVALUATOR a contratto, per la Commissione Europea, nel 1998, con Codice di Individuazione: EE 19981A08409-08442, presso il Directorate General Energy &amp; Transport (DG TREN XII), DG Research e DG Environment. Duarnte gli anni 2000, è consulente e progettista per la E-VIA Spa, Società derivata dal Gruppo Pirelli Spa Milano, per la realizzazione di &gt;5000 Km di rete in fibra ottica in Italia (Nord, Centro, Sud e Isole). Nel settore industriale ha operato come consulente e società di ingegneria nella realizzazione di sistemi e impianti antincendio in ambiente NFPA (National Fire Protection Association) negli Stati Uniti presso gli hangars dell’aeroporto J.F. Kennedy di New York per la compagnia Polar Air Cargo, utilizzati nella manutenzione e riparazione dei Boeing 737, 767 e 747.
Ha progettato per la ITT Industries, Lowara Spa (oggi Xylem Spa) i nuovi centri logistici Europa
(IDC North) oltre alle aree meeting, convegni e formazione applicando sistemi impiantistici ad elevato rendimento e sostenibilità ambientale, sia in Italia che nelle altre società del Gruppo ITT in Europa, come Vogel Austria, Koni Rotterdam (NL) ecc.
 Dal 2010, con Ufficio proprio in Brussels, presso EPPA S.A., in Place du Luxembourg 2, inizia la redazione, verifica e coordinamento di Proposals  per Calls Europee connesse ai Programmi Quadro della Commissione Europea, come il 7° Programma Quadro, e l'8°Programma Quadro o H2020 che si concluderà il 31-12-2020. dal 2010 al 2018 ha coordinato e verificato in fase di presentazione delle Proposals alle diverse Calls Europee ( RI- Research &amp; Innovation, IA-Innovation Action, SME-INST-EIC, oltre 30 progetti in partnership internazionale, alcuni di importo pari a oltre 20 MIO Euro, nei diversi settori e Topics ( Energia, Trasporti, Ricerca, Innovazione, Mobilità sostenibile, Reti teleriscaldamento, Sistemi di accumulo energia, Bioraffinerie, ecc.). SISTEMI DI COGENERAZIONE A BIOMASSA E DA RINNOVABILI: 2012/2013 
 Progettazione su sistema di cogenerazione a vegetale + turbina vapore saturo + teleriscaldamento invernale
2009/2010 Progettazione su sistema di cogenerazione a biomassa lignea vegetale + turbina ORC
2009/2010 Progettazione su sistema di cogenerazione a biomassa lignea vegetale + turbina vapore saturo + teleriscaldamento invernale
2009/2010 Progettazione su sistema di generazione elettrica con Pannelli FV posti su copertura capannone industriale
2009/2010 Progettazione su sistema di generazione elettrica con Pannelli FV posti su terra. REDAZIONE PROPOSALS PER CALLS 7th FWP e H2020                                                         2018 Recupero Pneumatici Fuori Uso in Gomma Devulcanizzata
(recupero di: granulo e polverino di gomma, metalli ferrosi quali acciaio armonico pulito, fibre tessili da utilizzare come materiale isolante termico acustico.)
2017/2018 Vaporetti elettrici. La proposta mira a sostituire progressivamente le attuali barche diesel inquinanti che operano nella Laguna di Venezia, con
innovative Smart Electric Boats (S.E.B.) con impianto fotovoltaico, batterie elettriche, autoricarica, riduzione CO2, NOx, PM (2,5-10).
2015 Il progetto prevede la costruzione di edifici residenziali per soggiorno temporaneo, un centro sportivo e un percorso enogastronomico; Il progetto prevede due fasi:
- Edilizia e disposizione degli edifici;
- La disposizione degli spazi esterni.
Il complesso di edifici sarà basato sulle forme più innovative per risparmio energetico, la costruzione di case e reti intelligenti, avendo come riferimento il concetto di smart città. Il progetto sarà diretto verso " Nearly Zero-Energy buildings”.".
I materiali utilizzati saranno ecocompatibili e riciclabili e tecniche di costruzione rispetteranno e recuperare le tradizioni locali.
Gli spazi esterni saranno molto importanti: la terra sarà riservato ai filari di ulivi, vigneti (già esistenti) e alberi da frutto, al fine di mantenere una continuità e integrazione con l'area circostante.
2015 Obiettivo del progetto, visto il ruolo strategico assunto dal settore agroalimentare nell’economica globale  come fattore di sviluppo dei cambiamenti economico-sociali, è quello di fornire un modello cooperativo e di integrazione dei diversi fattori di produzione  ed interessi sociali che convergono sulla filiera agroalimentare , in grado di adattarsi alle molteplici diversità degli ambienti e popolazioni del mondo .
Il punto d’arrivo del progetto  è  la realizzazione di una Smart Farm , cioè una fattoria intelligente composta da  un sistema integrato che coinvolge tutti I fattori della produzione agricola,  che consegua attraverso l’applicazione di adeguati sistemi di coltivazione ecosostenibile  dei poderi e di  allevamento indirizzati al benessere dell’animale , la preservazione delle produzioni agricole specifiche e le tradizioni agro-alimentari del territorio offrendo al consumatore  prodotti agro-alimentari  di alta qualità a chilometro zero e a  prezzi competitivi.  
2015 Progettazione di un impianto di produzione di biometano liquido e compresso, come biocarburante avanzato per autotrazione, con recupero di CO2 nel processo di depurazione di biogas e valorizzazione dei residui del processo fermentativo
Produzione di energia da fonti rinnovabili a mezzo di sottoprodotti agricoli e reflui zootecnici sono una soluzione tecnologicamente matura da divulgare. I processi utilizzati sono la fermentazione, la depurazione e il trattamento del gas prodotto al fine di trasformarlo in un biocarburante avanzato, utilizzabile per autotrazione terrestre. 
Nel processo di upgrading, la separazione CH4, CO2 ci permette ulteriormente di valorizzare la CO2 prodotta.  
La trasformazione dei residui dei processi fermentativi in ammendante biologico per coltivazione pregiate, danno una soluzione definitiva all’eccesso di azoto nei terreni agricoli. 
2015 Progetto per la realizzazione di impianti atti alla differenziazione tra frazione gomme vulcanizzata, tela e filo acciaio per ottenere le seguenti materie prime/seconde:
- acciaio armonico da fondere
- tela compattata per formare un materiale isolante per l’edilizia
- de vulcanizzazione della gomma per eliminare lo zolfo e ottenere gomma da utilizzare per nuovi pneumatici.
2015 Progetto con l'obiettivo di promuovere e diffondere un’apparecchiatura di diagnostica e terapia per agopuntura intelligente, completa delle metodiche di applicazione e impiego.
2015 Progetto di ristrutturazione e adeguamento di appartamenti, case, edifici, blocchi di edifici e quartieri, con l’obiettivo di promuovere l’efficienza energetica e la riqualificazione. 
2015 Progettazione di un simulatore di guida da utilizzare nel campo educativo.
L’idea di "posizione di guida" include la progettazione e la realizzazione di una struttura di base del supporto; lo sviluppo di dispositivi di interfaccia uomo-macchina, dispositivi che devono seguire il più possibile la struttura effettiva di un'automobile; il design innovativo del controllo elettronico; lo sviluppo del software a scenari che riproducono vari ambienti caratterizzati da parametri personalizzabili atmosferico, meteorologiche e di guida su strada; lo sviluppo di software specificamente dedicato alla guida nell'applicazione del nostro traffico.
Prevede di ristrutturare e riattivare un impianto industriale per la trasformazione della biomassa in liquido.
Utilizzando una tecnologia termo-catalitica, vi è l'elaborazione continua dei materiali organici in idrocarburi gassosi e liquidi utilizzabile sia per autotrazione che nei generatori per la produzione di energia elettrica.
I materiali utilizzati sono sostanze contenenti carbonio organico, in particolare digestato e biomasse di origine vegetale.
L'obiettivo finale del progetto è quello di dimostrare che è possibile sfruttare in modo efficiente dei rifiuti da produzione locale (agricola in questo caso), utilizzando una tecnologia autosufficiente dal punto di vista energetico e restituzione del materiale, convertito in carburante, a coloro che forniscono i rifiuti .
2011/2014 ll progetto prevede la creazione di una smart city.
Il progetto sarà costruito su terreni bonificati, dove in passato vi è stata una fabbrica che ha inquinato l'intera superficie.
Tutta la parte costruttiva del progetto sarà realizzato utilizzando le più innovative tecnologie rispettose dell'ambiente e di garantire la massima efficienza.
Logistica innovativa e collegamento al centro della città e servizi di pubblica utilità sono previsti, ad esempio, gli autobus elettrici, auto elettriche e biciclette.
Ci saranno posti auto con pensiline fotovoltaiche dotate di prese di corrente per ricaricare auto elettriche / biciclette.
L'utilizzo di energia elettrica sarà programmato per realizzare la città intelligente del futuro.
Verrà applicato:
- un sistema di gassificazione cippato che dà una produzione di energia termica ed elettrica;
- un sistema di recupero rifiuti organici che trasforma i rifiuti in gasolio / gas con una produzione di calore ed energia elettrica.
2014 Il progetto prevede di promuovere uno sviluppo equilibrato delle zone rurali, consentendo loro di sfruttare il loro capitale territoriale distintivo e quindi 'trasformare la diversità in forza.
2014 Progettazione di un modello agroalimentare innovativo ed ecosostenibile legato alla produzione della barbabietola da zucchero
2014 Progetto di cogenerazione a biomassa per ridurre l'immissione di CO2, per ridurre la quantità di nitrati nel terreno, per adottare nuovi sistemi di riscaldamento (teleriscaldamento) a scala urbana / regionale. Il campo di applicazione di questa proposta è lo sviluppo di una tecnologia efficiente adatta per convertire le biomasse di scarto in energia elettrica e termica trasformando detto materiale in gas di sintesi e inerti, con uscita a zero di inquinanti, con una dissociazione molecolare mediante elettro processo -thermal in ambiente privo di ossigeno.
2013/2014 Progetto con l'obiettivo di promuovere la realizzazione di un Polo Sanitario Integrato innovativo ed efficiente sotto il profilo della cura della salute e della persona (healthcare &amp; wellbeing), dotato di sistemi innovativi per la produzione e l’utilizzo di energia
2012/2014
 Ristrutturazione di una area edificata pre-esistente, con adozione di sistemi di efficientamento energetico e tecniche costruttive innovative
2012/2014
 l progetto si riferisce a molteplici soluzioni quali una smart city, in cui vi sono applicazioni di produzione energetica diffuse (fotovoltaico, geotermico, energia da rifiuti ecc.), oltre al recupero di un’area da rivalutare dal punto di vista urbanistico architettonico-ambientale. 
2012/2013
 Miglioramento dell'efficienza energetica ed ambientale nella realizzazione di un nuovo progetto riguardante la creazione di un polo logistico caratterizzato da edifici commerciali asserviti da una rete intelligente smart grid applicata ai sistemi energetici da fonti rinnovabili integrati e al sistema avanzato di gestione della logistica, da sistemi di illuminazione ad elevata efficienza energetica costituiti da super Leds (light emission diods).
2012/2013
 Progetto per un innovativo eco villaggio alimentato da
Fonti energetiche alternative.
</t>
  </si>
  <si>
    <t>1955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</si>
</sst>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sz val="10"/>
      <color theme="1"/>
      <name val="Arial"/>
      <family val="2"/>
    </font>
    <font>
      <b/>
      <sz val="16"/>
      <color theme="0"/>
      <name val="Arial"/>
      <family val="2"/>
    </font>
    <font>
      <b/>
      <sz val="10"/>
      <color theme="1"/>
      <name val="Arial"/>
      <family val="2"/>
    </font>
    <font>
      <b/>
      <i/>
      <sz val="10"/>
      <color theme="1"/>
      <name val="Arial"/>
      <family val="2"/>
    </font>
    <font>
      <i/>
      <sz val="8"/>
      <color rgb="FFC00000"/>
      <name val="Arial"/>
      <family val="2"/>
    </font>
    <font>
      <sz val="9"/>
      <color indexed="81"/>
      <name val="Tahoma"/>
      <family val="2"/>
    </font>
    <font>
      <b/>
      <sz val="9"/>
      <color indexed="81"/>
      <name val="Tahoma"/>
      <family val="2"/>
    </font>
    <font>
      <i/>
      <sz val="10"/>
      <color theme="1"/>
      <name val="Arial"/>
      <family val="2"/>
    </font>
    <font>
      <b/>
      <sz val="13"/>
      <color theme="1"/>
      <name val="Arial"/>
      <family val="2"/>
    </font>
    <font>
      <b/>
      <i/>
      <u/>
      <sz val="10"/>
      <color theme="1"/>
      <name val="Arial"/>
      <family val="2"/>
    </font>
    <font>
      <b/>
      <strike/>
      <sz val="10"/>
      <color theme="1"/>
      <name val="Arial"/>
      <family val="2"/>
    </font>
    <font>
      <strike/>
      <sz val="10"/>
      <color theme="1"/>
      <name val="Arial"/>
      <family val="2"/>
    </font>
  </fonts>
  <fills count="6">
    <fill>
      <patternFill patternType="none"/>
    </fill>
    <fill>
      <patternFill patternType="gray125"/>
    </fill>
    <fill>
      <patternFill patternType="solid">
        <fgColor rgb="FFFFFF99"/>
        <bgColor indexed="64"/>
      </patternFill>
    </fill>
    <fill>
      <patternFill patternType="solid">
        <fgColor rgb="FFCCFFCC"/>
        <bgColor indexed="64"/>
      </patternFill>
    </fill>
    <fill>
      <patternFill patternType="solid">
        <fgColor rgb="FFFFCCFF"/>
        <bgColor indexed="64"/>
      </patternFill>
    </fill>
    <fill>
      <patternFill patternType="solid">
        <fgColor theme="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8">
    <xf numFmtId="0" fontId="0" fillId="0" borderId="0" xfId="0"/>
    <xf numFmtId="0" fontId="1" fillId="0" borderId="0" xfId="0" applyFont="1" applyAlignment="1">
      <alignment vertical="center"/>
    </xf>
    <xf numFmtId="0" fontId="3" fillId="0" borderId="0" xfId="0" applyFont="1" applyAlignment="1">
      <alignment vertical="center"/>
    </xf>
    <xf numFmtId="49" fontId="1" fillId="2" borderId="1" xfId="0" applyNumberFormat="1" applyFont="1" applyFill="1" applyBorder="1" applyAlignment="1" applyProtection="1">
      <alignment vertical="center"/>
      <protection locked="0"/>
    </xf>
    <xf numFmtId="49" fontId="1" fillId="3" borderId="1" xfId="0" applyNumberFormat="1" applyFont="1" applyFill="1" applyBorder="1" applyAlignment="1" applyProtection="1">
      <alignment vertical="center"/>
      <protection locked="0"/>
    </xf>
    <xf numFmtId="49" fontId="1" fillId="0" borderId="0" xfId="0" applyNumberFormat="1" applyFont="1" applyAlignment="1" applyProtection="1">
      <alignment vertical="center"/>
    </xf>
    <xf numFmtId="49" fontId="3" fillId="0" borderId="0" xfId="0" applyNumberFormat="1" applyFont="1" applyAlignment="1" applyProtection="1">
      <alignment vertical="center"/>
    </xf>
    <xf numFmtId="0" fontId="1" fillId="0" borderId="0" xfId="0" applyFont="1" applyAlignment="1" applyProtection="1">
      <alignment vertical="center"/>
    </xf>
    <xf numFmtId="49" fontId="1" fillId="2" borderId="0" xfId="0" applyNumberFormat="1" applyFont="1" applyFill="1" applyAlignment="1" applyProtection="1">
      <alignment vertical="center"/>
    </xf>
    <xf numFmtId="49" fontId="1" fillId="3" borderId="0" xfId="0" applyNumberFormat="1" applyFont="1" applyFill="1" applyAlignment="1" applyProtection="1">
      <alignment vertical="center"/>
    </xf>
    <xf numFmtId="49" fontId="1" fillId="4" borderId="0" xfId="0" applyNumberFormat="1" applyFont="1" applyFill="1" applyAlignment="1" applyProtection="1">
      <alignment vertical="center"/>
    </xf>
    <xf numFmtId="49" fontId="5" fillId="0" borderId="0" xfId="0" applyNumberFormat="1" applyFont="1" applyAlignment="1" applyProtection="1">
      <alignment horizontal="center" vertical="center"/>
    </xf>
    <xf numFmtId="49" fontId="1" fillId="4" borderId="1" xfId="0" applyNumberFormat="1" applyFont="1" applyFill="1" applyBorder="1" applyAlignment="1" applyProtection="1">
      <alignment vertical="center"/>
    </xf>
    <xf numFmtId="0" fontId="5" fillId="0" borderId="0" xfId="0" applyFont="1" applyAlignment="1" applyProtection="1">
      <alignment horizontal="center" vertical="center"/>
    </xf>
    <xf numFmtId="0" fontId="1" fillId="2" borderId="1" xfId="0" applyNumberFormat="1" applyFont="1" applyFill="1" applyBorder="1" applyAlignment="1" applyProtection="1">
      <alignment vertical="top" wrapText="1"/>
      <protection locked="0"/>
    </xf>
    <xf numFmtId="0" fontId="1" fillId="3" borderId="1" xfId="0" applyNumberFormat="1" applyFont="1" applyFill="1" applyBorder="1" applyAlignment="1" applyProtection="1">
      <alignment vertical="top" wrapText="1"/>
      <protection locked="0"/>
    </xf>
    <xf numFmtId="49" fontId="5" fillId="0" borderId="0" xfId="0" applyNumberFormat="1" applyFont="1" applyAlignment="1" applyProtection="1">
      <alignment horizontal="center" vertical="top"/>
    </xf>
    <xf numFmtId="49" fontId="1" fillId="0" borderId="0" xfId="0" applyNumberFormat="1" applyFont="1" applyAlignment="1" applyProtection="1">
      <alignment vertical="top"/>
    </xf>
    <xf numFmtId="49" fontId="3" fillId="0" borderId="0" xfId="0" applyNumberFormat="1" applyFont="1" applyAlignment="1" applyProtection="1">
      <alignment vertical="top"/>
    </xf>
    <xf numFmtId="0" fontId="11" fillId="0" borderId="0" xfId="0" applyFont="1" applyAlignment="1">
      <alignment vertical="center"/>
    </xf>
    <xf numFmtId="0" fontId="12" fillId="0" borderId="0" xfId="0" applyFont="1" applyAlignment="1">
      <alignment vertical="center"/>
    </xf>
    <xf numFmtId="49" fontId="3" fillId="0" borderId="0" xfId="0" applyNumberFormat="1" applyFont="1" applyFill="1" applyAlignment="1">
      <alignment vertical="center"/>
    </xf>
    <xf numFmtId="49" fontId="3" fillId="0" borderId="0" xfId="0" applyNumberFormat="1" applyFont="1" applyFill="1" applyAlignment="1" applyProtection="1">
      <alignment vertical="center"/>
    </xf>
    <xf numFmtId="49" fontId="3" fillId="0" borderId="0" xfId="0" applyNumberFormat="1" applyFont="1" applyFill="1" applyAlignment="1">
      <alignment vertical="top"/>
    </xf>
    <xf numFmtId="0" fontId="1" fillId="0" borderId="0" xfId="0" applyFont="1" applyFill="1" applyAlignment="1">
      <alignment vertical="center"/>
    </xf>
    <xf numFmtId="49" fontId="3" fillId="0" borderId="0" xfId="0" applyNumberFormat="1" applyFont="1" applyFill="1" applyAlignment="1" applyProtection="1">
      <alignment vertical="top"/>
    </xf>
    <xf numFmtId="49" fontId="3" fillId="0" borderId="0" xfId="0" applyNumberFormat="1" applyFont="1" applyFill="1" applyAlignment="1">
      <alignment vertical="top" wrapText="1"/>
    </xf>
    <xf numFmtId="49" fontId="3" fillId="0" borderId="0" xfId="0" applyNumberFormat="1" applyFont="1" applyAlignment="1" applyProtection="1">
      <alignment vertical="top" wrapText="1"/>
    </xf>
    <xf numFmtId="0" fontId="1" fillId="0" borderId="0" xfId="0" applyFont="1" applyAlignment="1" applyProtection="1">
      <alignment vertical="top"/>
    </xf>
    <xf numFmtId="49" fontId="8" fillId="0" borderId="0" xfId="0" applyNumberFormat="1" applyFont="1" applyAlignment="1" applyProtection="1">
      <alignment vertical="center"/>
    </xf>
    <xf numFmtId="14" fontId="1" fillId="3" borderId="1" xfId="0" applyNumberFormat="1" applyFont="1" applyFill="1" applyBorder="1" applyAlignment="1" applyProtection="1">
      <alignment horizontal="right" vertical="center"/>
      <protection locked="0"/>
    </xf>
    <xf numFmtId="14" fontId="1" fillId="2" borderId="1" xfId="0" applyNumberFormat="1" applyFont="1" applyFill="1" applyBorder="1" applyAlignment="1" applyProtection="1">
      <alignment horizontal="right" vertical="center"/>
      <protection locked="0"/>
    </xf>
    <xf numFmtId="49" fontId="1" fillId="3" borderId="1" xfId="0" applyNumberFormat="1" applyFont="1" applyFill="1" applyBorder="1" applyAlignment="1" applyProtection="1">
      <alignment horizontal="right" vertical="center"/>
      <protection locked="0"/>
    </xf>
    <xf numFmtId="49" fontId="2" fillId="5" borderId="0" xfId="0" applyNumberFormat="1" applyFont="1" applyFill="1" applyAlignment="1" applyProtection="1">
      <alignment vertical="center"/>
    </xf>
    <xf numFmtId="0" fontId="8" fillId="0" borderId="0" xfId="0" applyNumberFormat="1" applyFont="1" applyAlignment="1" applyProtection="1">
      <alignment horizontal="justify" vertical="center" wrapText="1"/>
    </xf>
    <xf numFmtId="0" fontId="9" fillId="0" borderId="0" xfId="0" applyFont="1" applyAlignment="1" applyProtection="1">
      <alignment vertical="center"/>
    </xf>
    <xf numFmtId="49" fontId="9" fillId="0" borderId="0" xfId="0" applyNumberFormat="1" applyFont="1" applyAlignment="1" applyProtection="1">
      <alignment vertical="center"/>
    </xf>
    <xf numFmtId="0" fontId="8" fillId="0" borderId="0" xfId="0" applyNumberFormat="1" applyFont="1" applyFill="1" applyAlignment="1" applyProtection="1">
      <alignment vertical="center" wrapText="1"/>
    </xf>
  </cellXfs>
  <cellStyles count="1">
    <cellStyle name="Normale" xfId="0" builtinId="0"/>
  </cellStyles>
  <dxfs count="0"/>
  <tableStyles count="0" defaultTableStyle="TableStyleMedium9" defaultPivotStyle="PivotStyleLight16"/>
  <colors>
    <mruColors>
      <color rgb="FFFFFF99"/>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1"/>
  <sheetViews>
    <sheetView tabSelected="1" topLeftCell="C31" zoomScaleNormal="100" workbookViewId="0">
      <selection activeCell="D34" sqref="D34:D38"/>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
        <v>115</v>
      </c>
    </row>
    <row r="2" spans="1:4" ht="15" customHeight="1" x14ac:dyDescent="0.35">
      <c r="A2" s="11"/>
      <c r="B2" s="5"/>
      <c r="C2" s="5"/>
      <c r="D2" s="8" t="s">
        <v>116</v>
      </c>
    </row>
    <row r="3" spans="1:4" ht="15" customHeight="1" x14ac:dyDescent="0.35">
      <c r="A3" s="11"/>
      <c r="B3" s="5"/>
      <c r="C3" s="5"/>
      <c r="D3" s="9" t="s">
        <v>184</v>
      </c>
    </row>
    <row r="4" spans="1:4" ht="15" customHeight="1" x14ac:dyDescent="0.35">
      <c r="A4" s="11"/>
      <c r="B4" s="5"/>
      <c r="C4" s="5"/>
      <c r="D4" s="10" t="s">
        <v>117</v>
      </c>
    </row>
    <row r="5" spans="1:4" ht="15" customHeight="1" x14ac:dyDescent="0.35">
      <c r="A5" s="11"/>
      <c r="B5" s="5"/>
      <c r="C5" s="5"/>
      <c r="D5" s="5"/>
    </row>
    <row r="6" spans="1:4" ht="16.5" x14ac:dyDescent="0.35">
      <c r="A6" s="11"/>
      <c r="B6" s="5"/>
      <c r="C6" s="35" t="s">
        <v>207</v>
      </c>
      <c r="D6" s="35"/>
    </row>
    <row r="7" spans="1:4" ht="15" customHeight="1" x14ac:dyDescent="0.35">
      <c r="A7" s="11" t="s">
        <v>104</v>
      </c>
      <c r="B7" s="5"/>
      <c r="C7" s="6" t="s">
        <v>105</v>
      </c>
      <c r="D7" s="12" t="str">
        <f>nome&amp;" "&amp;cognome&amp;"; "&amp;codice_fiscale</f>
        <v xml:space="preserve">VINCENZO ULISSE ARMENI; </v>
      </c>
    </row>
    <row r="8" spans="1:4" ht="15" customHeight="1" x14ac:dyDescent="0.35">
      <c r="A8" s="11"/>
      <c r="B8" s="5"/>
      <c r="C8" s="5"/>
      <c r="D8" s="5"/>
    </row>
    <row r="9" spans="1:4" ht="20" x14ac:dyDescent="0.35">
      <c r="A9" s="11"/>
      <c r="B9" s="5"/>
      <c r="C9" s="33" t="s">
        <v>172</v>
      </c>
      <c r="D9" s="33"/>
    </row>
    <row r="10" spans="1:4" ht="15" customHeight="1" x14ac:dyDescent="0.35">
      <c r="A10" s="11"/>
      <c r="B10" s="5"/>
      <c r="C10" s="5"/>
      <c r="D10" s="5"/>
    </row>
    <row r="11" spans="1:4" ht="15" customHeight="1" x14ac:dyDescent="0.35">
      <c r="A11" s="11" t="s">
        <v>91</v>
      </c>
      <c r="B11" s="5"/>
      <c r="C11" s="6" t="s">
        <v>60</v>
      </c>
      <c r="D11" s="3" t="s">
        <v>677</v>
      </c>
    </row>
    <row r="12" spans="1:4" ht="15" customHeight="1" x14ac:dyDescent="0.35">
      <c r="A12" s="11" t="s">
        <v>92</v>
      </c>
      <c r="B12" s="5"/>
      <c r="C12" s="6" t="s">
        <v>61</v>
      </c>
      <c r="D12" s="3" t="s">
        <v>678</v>
      </c>
    </row>
    <row r="13" spans="1:4" ht="15" customHeight="1" x14ac:dyDescent="0.35">
      <c r="A13" s="11" t="s">
        <v>93</v>
      </c>
      <c r="B13" s="5"/>
      <c r="C13" s="6" t="s">
        <v>112</v>
      </c>
      <c r="D13" s="3" t="s">
        <v>113</v>
      </c>
    </row>
    <row r="14" spans="1:4" ht="15" customHeight="1" x14ac:dyDescent="0.35">
      <c r="A14" s="11"/>
      <c r="B14" s="5"/>
      <c r="C14" s="5"/>
      <c r="D14" s="5"/>
    </row>
    <row r="15" spans="1:4" ht="15" customHeight="1" x14ac:dyDescent="0.35">
      <c r="A15" s="11" t="s">
        <v>94</v>
      </c>
      <c r="B15" s="5"/>
      <c r="C15" s="6" t="s">
        <v>62</v>
      </c>
      <c r="D15" s="3" t="s">
        <v>679</v>
      </c>
    </row>
    <row r="16" spans="1:4" ht="15" customHeight="1" x14ac:dyDescent="0.35">
      <c r="A16" s="11" t="s">
        <v>95</v>
      </c>
      <c r="B16" s="5"/>
      <c r="C16" s="6" t="s">
        <v>63</v>
      </c>
      <c r="D16" s="3" t="s">
        <v>680</v>
      </c>
    </row>
    <row r="17" spans="1:4" ht="15" customHeight="1" x14ac:dyDescent="0.35">
      <c r="A17" s="11" t="s">
        <v>96</v>
      </c>
      <c r="B17" s="5"/>
      <c r="C17" s="6" t="s">
        <v>100</v>
      </c>
      <c r="D17" s="3" t="s">
        <v>681</v>
      </c>
    </row>
    <row r="18" spans="1:4" ht="15" customHeight="1" x14ac:dyDescent="0.35">
      <c r="A18" s="11" t="s">
        <v>97</v>
      </c>
      <c r="B18" s="5"/>
      <c r="C18" s="6" t="s">
        <v>101</v>
      </c>
      <c r="D18" s="3" t="s">
        <v>722</v>
      </c>
    </row>
    <row r="19" spans="1:4" ht="15" customHeight="1" x14ac:dyDescent="0.35">
      <c r="A19" s="11"/>
      <c r="B19" s="5"/>
      <c r="C19" s="5"/>
      <c r="D19" s="5"/>
    </row>
    <row r="20" spans="1:4" ht="15" customHeight="1" x14ac:dyDescent="0.35">
      <c r="A20" s="11" t="s">
        <v>98</v>
      </c>
      <c r="B20" s="5"/>
      <c r="C20" s="6" t="s">
        <v>66</v>
      </c>
      <c r="D20" s="3"/>
    </row>
    <row r="21" spans="1:4" ht="15" customHeight="1" x14ac:dyDescent="0.35">
      <c r="A21" s="11" t="s">
        <v>99</v>
      </c>
      <c r="B21" s="5"/>
      <c r="C21" s="6" t="s">
        <v>64</v>
      </c>
      <c r="D21" s="3"/>
    </row>
    <row r="22" spans="1:4" ht="15" customHeight="1" x14ac:dyDescent="0.35">
      <c r="A22" s="11" t="s">
        <v>77</v>
      </c>
      <c r="B22" s="5"/>
      <c r="C22" s="6" t="s">
        <v>65</v>
      </c>
      <c r="D22" s="3"/>
    </row>
    <row r="23" spans="1:4" ht="15" customHeight="1" x14ac:dyDescent="0.35">
      <c r="A23" s="11" t="s">
        <v>78</v>
      </c>
      <c r="B23" s="5"/>
      <c r="C23" s="6" t="s">
        <v>102</v>
      </c>
      <c r="D23" s="3"/>
    </row>
    <row r="24" spans="1:4" ht="15" customHeight="1" x14ac:dyDescent="0.35">
      <c r="A24" s="11"/>
      <c r="B24" s="5"/>
      <c r="C24" s="5"/>
      <c r="D24" s="5"/>
    </row>
    <row r="25" spans="1:4" ht="15" customHeight="1" x14ac:dyDescent="0.35">
      <c r="A25" s="11" t="s">
        <v>79</v>
      </c>
      <c r="B25" s="5"/>
      <c r="C25" s="6" t="s">
        <v>67</v>
      </c>
      <c r="D25" s="3"/>
    </row>
    <row r="26" spans="1:4" ht="15" customHeight="1" x14ac:dyDescent="0.35">
      <c r="A26" s="11" t="s">
        <v>80</v>
      </c>
      <c r="B26" s="5"/>
      <c r="C26" s="6" t="s">
        <v>68</v>
      </c>
      <c r="D26" s="3"/>
    </row>
    <row r="27" spans="1:4" ht="15" customHeight="1" x14ac:dyDescent="0.35">
      <c r="A27" s="11" t="s">
        <v>81</v>
      </c>
      <c r="B27" s="5"/>
      <c r="C27" s="6" t="s">
        <v>69</v>
      </c>
      <c r="D27" s="3"/>
    </row>
    <row r="28" spans="1:4" ht="15" customHeight="1" x14ac:dyDescent="0.35">
      <c r="A28" s="11" t="s">
        <v>82</v>
      </c>
      <c r="B28" s="5"/>
      <c r="C28" s="6" t="s">
        <v>103</v>
      </c>
      <c r="D28" s="3"/>
    </row>
    <row r="29" spans="1:4" ht="15" customHeight="1" x14ac:dyDescent="0.35">
      <c r="A29" s="11"/>
      <c r="B29" s="5"/>
      <c r="C29" s="5"/>
      <c r="D29" s="5"/>
    </row>
    <row r="30" spans="1:4" ht="15" customHeight="1" x14ac:dyDescent="0.35">
      <c r="A30" s="11" t="s">
        <v>83</v>
      </c>
      <c r="B30" s="5"/>
      <c r="C30" s="6" t="s">
        <v>185</v>
      </c>
      <c r="D30" s="3"/>
    </row>
    <row r="31" spans="1:4" ht="15" customHeight="1" x14ac:dyDescent="0.35">
      <c r="A31" s="11" t="s">
        <v>84</v>
      </c>
      <c r="B31" s="5"/>
      <c r="C31" s="6" t="s">
        <v>670</v>
      </c>
      <c r="D31" s="3"/>
    </row>
    <row r="32" spans="1:4" ht="15" customHeight="1" x14ac:dyDescent="0.35">
      <c r="A32" s="11" t="s">
        <v>85</v>
      </c>
      <c r="B32" s="5"/>
      <c r="C32" s="6" t="s">
        <v>671</v>
      </c>
      <c r="D32" s="4"/>
    </row>
    <row r="33" spans="1:4" ht="15" customHeight="1" x14ac:dyDescent="0.35">
      <c r="A33" s="11"/>
      <c r="B33" s="5"/>
      <c r="C33" s="5"/>
      <c r="D33" s="5"/>
    </row>
    <row r="34" spans="1:4" ht="15" customHeight="1" x14ac:dyDescent="0.35">
      <c r="A34" s="11" t="s">
        <v>86</v>
      </c>
      <c r="B34" s="5"/>
      <c r="C34" s="6" t="s">
        <v>71</v>
      </c>
      <c r="D34" s="3"/>
    </row>
    <row r="35" spans="1:4" ht="15" customHeight="1" x14ac:dyDescent="0.35">
      <c r="A35" s="11" t="s">
        <v>87</v>
      </c>
      <c r="B35" s="5"/>
      <c r="C35" s="6" t="s">
        <v>72</v>
      </c>
      <c r="D35" s="3"/>
    </row>
    <row r="36" spans="1:4" ht="15" customHeight="1" x14ac:dyDescent="0.35">
      <c r="A36" s="11" t="s">
        <v>88</v>
      </c>
      <c r="B36" s="5"/>
      <c r="C36" s="6" t="s">
        <v>73</v>
      </c>
      <c r="D36" s="4"/>
    </row>
    <row r="37" spans="1:4" ht="15" customHeight="1" x14ac:dyDescent="0.35">
      <c r="A37" s="11" t="s">
        <v>89</v>
      </c>
      <c r="B37" s="5"/>
      <c r="C37" s="6" t="s">
        <v>74</v>
      </c>
      <c r="D37" s="3"/>
    </row>
    <row r="38" spans="1:4" ht="15" customHeight="1" x14ac:dyDescent="0.35">
      <c r="A38" s="11" t="s">
        <v>90</v>
      </c>
      <c r="B38" s="5"/>
      <c r="C38" s="6" t="s">
        <v>75</v>
      </c>
      <c r="D38" s="3"/>
    </row>
    <row r="39" spans="1:4" ht="15" customHeight="1" x14ac:dyDescent="0.35">
      <c r="A39" s="11"/>
      <c r="B39" s="5"/>
      <c r="C39" s="5"/>
      <c r="D39" s="5"/>
    </row>
    <row r="40" spans="1:4" ht="20" x14ac:dyDescent="0.35">
      <c r="A40" s="11"/>
      <c r="B40" s="5"/>
      <c r="C40" s="33" t="s">
        <v>173</v>
      </c>
      <c r="D40" s="33"/>
    </row>
    <row r="41" spans="1:4" ht="15" customHeight="1" x14ac:dyDescent="0.35">
      <c r="A41" s="11"/>
      <c r="B41" s="5"/>
      <c r="C41" s="5"/>
      <c r="D41" s="5"/>
    </row>
    <row r="42" spans="1:4" ht="15" customHeight="1" x14ac:dyDescent="0.35">
      <c r="A42" s="11" t="s">
        <v>106</v>
      </c>
      <c r="B42" s="5"/>
      <c r="C42" s="6" t="s">
        <v>124</v>
      </c>
      <c r="D42" s="3" t="s">
        <v>682</v>
      </c>
    </row>
    <row r="43" spans="1:4" ht="15" customHeight="1" x14ac:dyDescent="0.35">
      <c r="A43" s="11" t="s">
        <v>107</v>
      </c>
      <c r="B43" s="5"/>
      <c r="C43" s="6" t="s">
        <v>126</v>
      </c>
      <c r="D43" s="4" t="s">
        <v>683</v>
      </c>
    </row>
    <row r="44" spans="1:4" ht="15" customHeight="1" x14ac:dyDescent="0.35">
      <c r="A44" s="11" t="s">
        <v>108</v>
      </c>
      <c r="B44" s="5"/>
      <c r="C44" s="6" t="s">
        <v>127</v>
      </c>
      <c r="D44" s="4" t="s">
        <v>321</v>
      </c>
    </row>
    <row r="45" spans="1:4" ht="15" customHeight="1" x14ac:dyDescent="0.35">
      <c r="A45" s="11" t="s">
        <v>109</v>
      </c>
      <c r="B45" s="5"/>
      <c r="C45" s="6" t="s">
        <v>128</v>
      </c>
      <c r="D45" s="4" t="s">
        <v>684</v>
      </c>
    </row>
    <row r="46" spans="1:4" ht="15" customHeight="1" x14ac:dyDescent="0.35">
      <c r="A46" s="11" t="s">
        <v>110</v>
      </c>
      <c r="B46" s="5"/>
      <c r="C46" s="6" t="s">
        <v>129</v>
      </c>
      <c r="D46" s="4" t="s">
        <v>320</v>
      </c>
    </row>
    <row r="47" spans="1:4" ht="15" customHeight="1" x14ac:dyDescent="0.35">
      <c r="A47" s="11" t="s">
        <v>111</v>
      </c>
      <c r="B47" s="5"/>
      <c r="C47" s="6" t="s">
        <v>130</v>
      </c>
      <c r="D47" s="4" t="s">
        <v>685</v>
      </c>
    </row>
    <row r="48" spans="1:4" ht="15" customHeight="1" x14ac:dyDescent="0.35">
      <c r="A48" s="11" t="s">
        <v>132</v>
      </c>
      <c r="B48" s="5"/>
      <c r="C48" s="6" t="s">
        <v>131</v>
      </c>
      <c r="D48" s="4" t="s">
        <v>320</v>
      </c>
    </row>
    <row r="49" spans="1:4" ht="15" customHeight="1" x14ac:dyDescent="0.35">
      <c r="A49" s="11"/>
      <c r="B49" s="5"/>
      <c r="C49" s="5"/>
      <c r="D49" s="5"/>
    </row>
    <row r="50" spans="1:4" ht="20" x14ac:dyDescent="0.35">
      <c r="A50" s="11"/>
      <c r="B50" s="5"/>
      <c r="C50" s="33" t="s">
        <v>174</v>
      </c>
      <c r="D50" s="33"/>
    </row>
    <row r="51" spans="1:4" ht="30" customHeight="1" x14ac:dyDescent="0.35">
      <c r="A51" s="11"/>
      <c r="B51" s="5"/>
      <c r="C51" s="34" t="s">
        <v>359</v>
      </c>
      <c r="D51" s="34"/>
    </row>
    <row r="52" spans="1:4" ht="15" customHeight="1" x14ac:dyDescent="0.35">
      <c r="A52" s="11"/>
      <c r="B52" s="5"/>
      <c r="C52" s="5"/>
      <c r="D52" s="5"/>
    </row>
    <row r="53" spans="1:4" ht="15" customHeight="1" x14ac:dyDescent="0.35">
      <c r="A53" s="11" t="s">
        <v>133</v>
      </c>
      <c r="B53" s="5"/>
      <c r="C53" s="6" t="s">
        <v>353</v>
      </c>
      <c r="D53" s="3" t="s">
        <v>53</v>
      </c>
    </row>
    <row r="54" spans="1:4" ht="15" customHeight="1" x14ac:dyDescent="0.35">
      <c r="A54" s="11" t="s">
        <v>134</v>
      </c>
      <c r="B54" s="5"/>
      <c r="C54" s="6" t="s">
        <v>355</v>
      </c>
      <c r="D54" s="4" t="s">
        <v>9</v>
      </c>
    </row>
    <row r="55" spans="1:4" ht="15" customHeight="1" x14ac:dyDescent="0.35">
      <c r="A55" s="11" t="s">
        <v>135</v>
      </c>
      <c r="B55" s="5"/>
      <c r="C55" s="6" t="s">
        <v>356</v>
      </c>
      <c r="D55" s="4" t="s">
        <v>10</v>
      </c>
    </row>
    <row r="56" spans="1:4" ht="15" customHeight="1" x14ac:dyDescent="0.35">
      <c r="A56" s="11" t="s">
        <v>136</v>
      </c>
      <c r="B56" s="5"/>
      <c r="C56" s="6" t="s">
        <v>474</v>
      </c>
      <c r="D56" s="4" t="s">
        <v>11</v>
      </c>
    </row>
    <row r="57" spans="1:4" ht="15" customHeight="1" x14ac:dyDescent="0.35">
      <c r="A57" s="11"/>
      <c r="B57" s="5"/>
      <c r="C57" s="5"/>
      <c r="D57" s="5"/>
    </row>
    <row r="58" spans="1:4" ht="15" customHeight="1" x14ac:dyDescent="0.35">
      <c r="A58" s="11" t="s">
        <v>137</v>
      </c>
      <c r="B58" s="5"/>
      <c r="C58" s="6" t="s">
        <v>354</v>
      </c>
      <c r="D58" s="3" t="s">
        <v>57</v>
      </c>
    </row>
    <row r="59" spans="1:4" ht="15" customHeight="1" x14ac:dyDescent="0.35">
      <c r="A59" s="11" t="s">
        <v>138</v>
      </c>
      <c r="B59" s="5"/>
      <c r="C59" s="6" t="s">
        <v>357</v>
      </c>
      <c r="D59" s="4" t="s">
        <v>31</v>
      </c>
    </row>
    <row r="60" spans="1:4" ht="15" customHeight="1" x14ac:dyDescent="0.35">
      <c r="A60" s="11" t="s">
        <v>472</v>
      </c>
      <c r="B60" s="5"/>
      <c r="C60" s="6" t="s">
        <v>358</v>
      </c>
      <c r="D60" s="4" t="s">
        <v>32</v>
      </c>
    </row>
    <row r="61" spans="1:4" ht="15" customHeight="1" x14ac:dyDescent="0.35">
      <c r="A61" s="11" t="s">
        <v>473</v>
      </c>
      <c r="C61" s="6" t="s">
        <v>475</v>
      </c>
      <c r="D61" s="4" t="s">
        <v>33</v>
      </c>
    </row>
  </sheetData>
  <sheetProtection algorithmName="SHA-512" hashValue="MLZ0ISrzxLhy0ruiVm4a13ii8i0SxdfRH+nQwi20GuQa40o2EvsJskvDeyodYh3czEIHy0HY92iTEO1BK6a5zA==" saltValue="YGhHiU/r3iIXbCnyc5K3uw==" spinCount="100000" sheet="1" objects="1" scenarios="1"/>
  <mergeCells count="5">
    <mergeCell ref="C9:D9"/>
    <mergeCell ref="C50:D50"/>
    <mergeCell ref="C40:D40"/>
    <mergeCell ref="C51:D51"/>
    <mergeCell ref="C6:D6"/>
  </mergeCells>
  <dataValidations count="8">
    <dataValidation type="list" allowBlank="1" showInputMessage="1" showErrorMessage="1" sqref="D13">
      <formula1>elenco_sesso</formula1>
    </dataValidation>
    <dataValidation type="list" allowBlank="1" showInputMessage="1" showErrorMessage="1" sqref="D44 D46 D48">
      <formula1>elenco_lingue</formula1>
    </dataValidation>
    <dataValidation type="list" allowBlank="1" showInputMessage="1" showErrorMessage="1" sqref="D59">
      <formula1>INDIRECT(spec_secondaria)</formula1>
    </dataValidation>
    <dataValidation type="list" allowBlank="1" showInputMessage="1" showErrorMessage="1" sqref="D58">
      <formula1>Macroaree</formula1>
    </dataValidation>
    <dataValidation type="list" allowBlank="1" showInputMessage="1" showErrorMessage="1" sqref="D53">
      <formula1>Macroaree</formula1>
    </dataValidation>
    <dataValidation type="list" allowBlank="1" showInputMessage="1" showErrorMessage="1" sqref="D54:D56">
      <formula1>INDIRECT(spec_principale)</formula1>
    </dataValidation>
    <dataValidation type="list" allowBlank="1" showInputMessage="1" showErrorMessage="1" sqref="D61">
      <formula1>INDIRECT(spec_secondaria)</formula1>
    </dataValidation>
    <dataValidation type="list" allowBlank="1" showInputMessage="1" showErrorMessage="1" sqref="D60">
      <formula1>INDIRECT(spec_secondaria)</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&amp;C&amp;"Arial,Normale"&amp;8ANAGRAFICA / PAGINA &amp;P DI &amp;N</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50"/>
  <sheetViews>
    <sheetView topLeftCell="C41" zoomScaleNormal="100" workbookViewId="0">
      <selection activeCell="D40" sqref="D40"/>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208</v>
      </c>
      <c r="D6" s="36"/>
    </row>
    <row r="7" spans="1:4" ht="15" customHeight="1" x14ac:dyDescent="0.35">
      <c r="A7" s="11" t="s">
        <v>119</v>
      </c>
      <c r="B7" s="5"/>
      <c r="C7" s="6" t="s">
        <v>105</v>
      </c>
      <c r="D7" s="12" t="str">
        <f>candidatura</f>
        <v xml:space="preserve">VINCENZO ULISSE ARMENI; </v>
      </c>
    </row>
    <row r="8" spans="1:4" ht="15" customHeight="1" x14ac:dyDescent="0.35">
      <c r="A8" s="11"/>
      <c r="B8" s="5"/>
      <c r="C8" s="5"/>
      <c r="D8" s="5"/>
    </row>
    <row r="9" spans="1:4" ht="20" x14ac:dyDescent="0.35">
      <c r="A9" s="11"/>
      <c r="B9" s="5"/>
      <c r="C9" s="33" t="s">
        <v>175</v>
      </c>
      <c r="D9" s="33"/>
    </row>
    <row r="10" spans="1:4" ht="15" customHeight="1" x14ac:dyDescent="0.35">
      <c r="A10" s="11"/>
      <c r="B10" s="5"/>
      <c r="C10" s="5"/>
      <c r="D10" s="5"/>
    </row>
    <row r="11" spans="1:4" ht="15" customHeight="1" x14ac:dyDescent="0.35">
      <c r="A11" s="11" t="s">
        <v>142</v>
      </c>
      <c r="B11" s="5"/>
      <c r="C11" s="6" t="s">
        <v>426</v>
      </c>
      <c r="D11" s="3"/>
    </row>
    <row r="12" spans="1:4" ht="15" customHeight="1" x14ac:dyDescent="0.35">
      <c r="A12" s="11" t="s">
        <v>147</v>
      </c>
      <c r="B12" s="5"/>
      <c r="C12" s="6" t="s">
        <v>427</v>
      </c>
      <c r="D12" s="3"/>
    </row>
    <row r="13" spans="1:4" ht="15" customHeight="1" x14ac:dyDescent="0.35">
      <c r="A13" s="11" t="s">
        <v>148</v>
      </c>
      <c r="B13" s="5"/>
      <c r="C13" s="6" t="s">
        <v>143</v>
      </c>
      <c r="D13" s="3"/>
    </row>
    <row r="14" spans="1:4" ht="15" customHeight="1" x14ac:dyDescent="0.35">
      <c r="A14" s="11" t="s">
        <v>149</v>
      </c>
      <c r="B14" s="5"/>
      <c r="C14" s="6" t="s">
        <v>144</v>
      </c>
      <c r="D14" s="3"/>
    </row>
    <row r="15" spans="1:4" ht="45" customHeight="1" x14ac:dyDescent="0.35">
      <c r="A15" s="16" t="s">
        <v>150</v>
      </c>
      <c r="B15" s="5"/>
      <c r="C15" s="18" t="s">
        <v>145</v>
      </c>
      <c r="D15" s="14"/>
    </row>
    <row r="16" spans="1:4" ht="15" customHeight="1" x14ac:dyDescent="0.35">
      <c r="A16" s="11" t="s">
        <v>151</v>
      </c>
      <c r="B16" s="5"/>
      <c r="C16" s="6" t="s">
        <v>146</v>
      </c>
      <c r="D16" s="3"/>
    </row>
    <row r="17" spans="1:4" ht="15" customHeight="1" x14ac:dyDescent="0.35">
      <c r="A17" s="11"/>
      <c r="B17" s="5"/>
      <c r="C17" s="29" t="s">
        <v>183</v>
      </c>
      <c r="D17" s="5"/>
    </row>
    <row r="18" spans="1:4" ht="15" customHeight="1" x14ac:dyDescent="0.35">
      <c r="A18" s="11" t="s">
        <v>152</v>
      </c>
      <c r="B18" s="5"/>
      <c r="C18" s="6" t="s">
        <v>500</v>
      </c>
      <c r="D18" s="4"/>
    </row>
    <row r="19" spans="1:4" ht="15" customHeight="1" x14ac:dyDescent="0.35">
      <c r="A19" s="11" t="s">
        <v>153</v>
      </c>
      <c r="B19" s="5"/>
      <c r="C19" s="6" t="s">
        <v>143</v>
      </c>
      <c r="D19" s="4"/>
    </row>
    <row r="20" spans="1:4" ht="15" customHeight="1" x14ac:dyDescent="0.35">
      <c r="A20" s="11" t="s">
        <v>154</v>
      </c>
      <c r="B20" s="5"/>
      <c r="C20" s="6" t="s">
        <v>144</v>
      </c>
      <c r="D20" s="4"/>
    </row>
    <row r="21" spans="1:4" ht="45" customHeight="1" x14ac:dyDescent="0.35">
      <c r="A21" s="16" t="s">
        <v>155</v>
      </c>
      <c r="B21" s="5"/>
      <c r="C21" s="18" t="s">
        <v>145</v>
      </c>
      <c r="D21" s="15"/>
    </row>
    <row r="22" spans="1:4" ht="15" customHeight="1" x14ac:dyDescent="0.35">
      <c r="A22" s="11"/>
      <c r="B22" s="5"/>
      <c r="C22" s="5"/>
      <c r="D22" s="5"/>
    </row>
    <row r="23" spans="1:4" ht="15" customHeight="1" x14ac:dyDescent="0.35">
      <c r="A23" s="11" t="s">
        <v>156</v>
      </c>
      <c r="B23" s="5"/>
      <c r="C23" s="6" t="s">
        <v>426</v>
      </c>
      <c r="D23" s="4"/>
    </row>
    <row r="24" spans="1:4" ht="15" customHeight="1" x14ac:dyDescent="0.35">
      <c r="A24" s="11" t="s">
        <v>157</v>
      </c>
      <c r="B24" s="5"/>
      <c r="C24" s="6" t="s">
        <v>428</v>
      </c>
      <c r="D24" s="4"/>
    </row>
    <row r="25" spans="1:4" ht="15" customHeight="1" x14ac:dyDescent="0.35">
      <c r="A25" s="11" t="s">
        <v>158</v>
      </c>
      <c r="B25" s="5"/>
      <c r="C25" s="6" t="s">
        <v>143</v>
      </c>
      <c r="D25" s="4"/>
    </row>
    <row r="26" spans="1:4" ht="15" customHeight="1" x14ac:dyDescent="0.35">
      <c r="A26" s="11" t="s">
        <v>159</v>
      </c>
      <c r="B26" s="5"/>
      <c r="C26" s="6" t="s">
        <v>144</v>
      </c>
      <c r="D26" s="4"/>
    </row>
    <row r="27" spans="1:4" ht="45" customHeight="1" x14ac:dyDescent="0.35">
      <c r="A27" s="16" t="s">
        <v>160</v>
      </c>
      <c r="B27" s="5"/>
      <c r="C27" s="18" t="s">
        <v>145</v>
      </c>
      <c r="D27" s="15"/>
    </row>
    <row r="28" spans="1:4" ht="15" customHeight="1" x14ac:dyDescent="0.35">
      <c r="A28" s="11" t="s">
        <v>161</v>
      </c>
      <c r="B28" s="5"/>
      <c r="C28" s="6" t="s">
        <v>146</v>
      </c>
      <c r="D28" s="4"/>
    </row>
    <row r="29" spans="1:4" ht="15" customHeight="1" x14ac:dyDescent="0.35">
      <c r="A29" s="11"/>
      <c r="B29" s="5"/>
      <c r="C29" s="29" t="s">
        <v>183</v>
      </c>
      <c r="D29" s="5"/>
    </row>
    <row r="30" spans="1:4" ht="15" customHeight="1" x14ac:dyDescent="0.35">
      <c r="A30" s="11" t="s">
        <v>162</v>
      </c>
      <c r="B30" s="5"/>
      <c r="C30" s="6" t="s">
        <v>501</v>
      </c>
      <c r="D30" s="4"/>
    </row>
    <row r="31" spans="1:4" ht="15" customHeight="1" x14ac:dyDescent="0.35">
      <c r="A31" s="11" t="s">
        <v>163</v>
      </c>
      <c r="B31" s="5"/>
      <c r="C31" s="6" t="s">
        <v>143</v>
      </c>
      <c r="D31" s="4"/>
    </row>
    <row r="32" spans="1:4" ht="15" customHeight="1" x14ac:dyDescent="0.35">
      <c r="A32" s="11" t="s">
        <v>164</v>
      </c>
      <c r="B32" s="5"/>
      <c r="C32" s="6" t="s">
        <v>144</v>
      </c>
      <c r="D32" s="4"/>
    </row>
    <row r="33" spans="1:4" ht="45" customHeight="1" x14ac:dyDescent="0.35">
      <c r="A33" s="16" t="s">
        <v>165</v>
      </c>
      <c r="B33" s="5"/>
      <c r="C33" s="18" t="s">
        <v>145</v>
      </c>
      <c r="D33" s="15"/>
    </row>
    <row r="34" spans="1:4" ht="15" customHeight="1" x14ac:dyDescent="0.35">
      <c r="A34" s="11"/>
      <c r="B34" s="5"/>
      <c r="C34" s="5"/>
      <c r="D34" s="5"/>
    </row>
    <row r="35" spans="1:4" ht="20" x14ac:dyDescent="0.35">
      <c r="A35" s="11"/>
      <c r="B35" s="5"/>
      <c r="C35" s="33" t="s">
        <v>176</v>
      </c>
      <c r="D35" s="33"/>
    </row>
    <row r="36" spans="1:4" ht="15" customHeight="1" x14ac:dyDescent="0.35">
      <c r="A36" s="11"/>
      <c r="B36" s="5"/>
      <c r="C36" s="5"/>
      <c r="D36" s="5"/>
    </row>
    <row r="37" spans="1:4" ht="15" customHeight="1" x14ac:dyDescent="0.35">
      <c r="A37" s="11" t="s">
        <v>167</v>
      </c>
      <c r="B37" s="5"/>
      <c r="C37" s="6" t="s">
        <v>360</v>
      </c>
      <c r="D37" s="4" t="s">
        <v>686</v>
      </c>
    </row>
    <row r="38" spans="1:4" ht="15" customHeight="1" x14ac:dyDescent="0.35">
      <c r="A38" s="11" t="s">
        <v>168</v>
      </c>
      <c r="B38" s="5"/>
      <c r="C38" s="6" t="s">
        <v>166</v>
      </c>
      <c r="D38" s="4" t="s">
        <v>687</v>
      </c>
    </row>
    <row r="39" spans="1:4" ht="15" customHeight="1" x14ac:dyDescent="0.35">
      <c r="A39" s="11" t="s">
        <v>169</v>
      </c>
      <c r="B39" s="5"/>
      <c r="C39" s="6" t="s">
        <v>144</v>
      </c>
      <c r="D39" s="4" t="s">
        <v>688</v>
      </c>
    </row>
    <row r="40" spans="1:4" ht="45" customHeight="1" x14ac:dyDescent="0.35">
      <c r="A40" s="16" t="s">
        <v>170</v>
      </c>
      <c r="B40" s="5"/>
      <c r="C40" s="18" t="s">
        <v>145</v>
      </c>
      <c r="D40" s="15" t="s">
        <v>689</v>
      </c>
    </row>
    <row r="41" spans="1:4" ht="15" customHeight="1" x14ac:dyDescent="0.35">
      <c r="A41" s="11" t="s">
        <v>171</v>
      </c>
      <c r="B41" s="5"/>
      <c r="C41" s="6" t="s">
        <v>146</v>
      </c>
      <c r="D41" s="4" t="s">
        <v>690</v>
      </c>
    </row>
    <row r="42" spans="1:4" ht="15" customHeight="1" x14ac:dyDescent="0.35">
      <c r="A42" s="11"/>
      <c r="B42" s="5"/>
      <c r="C42" s="5"/>
      <c r="D42" s="5"/>
    </row>
    <row r="43" spans="1:4" ht="20" x14ac:dyDescent="0.35">
      <c r="A43" s="11"/>
      <c r="B43" s="5"/>
      <c r="C43" s="33" t="s">
        <v>177</v>
      </c>
      <c r="D43" s="33"/>
    </row>
    <row r="44" spans="1:4" ht="15" customHeight="1" x14ac:dyDescent="0.35">
      <c r="A44" s="11"/>
      <c r="B44" s="5"/>
      <c r="C44" s="5"/>
      <c r="D44" s="5"/>
    </row>
    <row r="45" spans="1:4" ht="15" customHeight="1" x14ac:dyDescent="0.35">
      <c r="A45" s="11" t="s">
        <v>178</v>
      </c>
      <c r="B45" s="5"/>
      <c r="C45" s="6" t="s">
        <v>361</v>
      </c>
      <c r="D45" s="4"/>
    </row>
    <row r="46" spans="1:4" ht="15" customHeight="1" x14ac:dyDescent="0.35">
      <c r="A46" s="11" t="s">
        <v>179</v>
      </c>
      <c r="B46" s="5"/>
      <c r="C46" s="6" t="s">
        <v>166</v>
      </c>
      <c r="D46" s="4"/>
    </row>
    <row r="47" spans="1:4" ht="15" customHeight="1" x14ac:dyDescent="0.35">
      <c r="A47" s="11" t="s">
        <v>180</v>
      </c>
      <c r="B47" s="5"/>
      <c r="C47" s="6" t="s">
        <v>144</v>
      </c>
      <c r="D47" s="4"/>
    </row>
    <row r="48" spans="1:4" ht="45" customHeight="1" x14ac:dyDescent="0.35">
      <c r="A48" s="16" t="s">
        <v>181</v>
      </c>
      <c r="B48" s="5"/>
      <c r="C48" s="18" t="s">
        <v>145</v>
      </c>
      <c r="D48" s="15"/>
    </row>
    <row r="49" spans="1:4" ht="15" customHeight="1" x14ac:dyDescent="0.35">
      <c r="A49" s="11" t="s">
        <v>182</v>
      </c>
      <c r="B49" s="5"/>
      <c r="C49" s="6" t="s">
        <v>146</v>
      </c>
      <c r="D49" s="4"/>
    </row>
    <row r="50" spans="1:4" ht="15" customHeight="1" x14ac:dyDescent="0.35">
      <c r="A50" s="11"/>
      <c r="B50" s="5"/>
      <c r="C50" s="5"/>
      <c r="D50" s="5"/>
    </row>
  </sheetData>
  <sheetProtection algorithmName="SHA-512" hashValue="9RqkSNU8DckX78UGMNlrHW/vOfwQHLzjla12fT7dlc4fTjYQbV5Cu4I/u7E7bEBB3+ep+iiwYCrn1M3uBctTxQ==" saltValue="cE5ODRATbxRKGS7nXiXlsQ==" spinCount="100000" sheet="1" objects="1" scenarios="1"/>
  <mergeCells count="4">
    <mergeCell ref="C6:D6"/>
    <mergeCell ref="C9:D9"/>
    <mergeCell ref="C35:D35"/>
    <mergeCell ref="C43:D43"/>
  </mergeCells>
  <dataValidations count="1">
    <dataValidation type="list" allowBlank="1" showInputMessage="1" showErrorMessage="1" sqref="D11 D23">
      <formula1>elenco_laurea</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&amp;C&amp;"Arial,Normale"&amp;8CURSUS STUDIORUM / PAGINA &amp;P DI &amp;N</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130"/>
  <sheetViews>
    <sheetView topLeftCell="C112" zoomScaleNormal="100" workbookViewId="0">
      <selection activeCell="D58" sqref="D58"/>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209</v>
      </c>
      <c r="D6" s="36"/>
    </row>
    <row r="7" spans="1:4" ht="15" customHeight="1" x14ac:dyDescent="0.35">
      <c r="A7" s="11" t="s">
        <v>120</v>
      </c>
      <c r="B7" s="5"/>
      <c r="C7" s="6" t="s">
        <v>105</v>
      </c>
      <c r="D7" s="12" t="str">
        <f>candidatura</f>
        <v xml:space="preserve">VINCENZO ULISSE ARMENI; </v>
      </c>
    </row>
    <row r="8" spans="1:4" ht="15" customHeight="1" x14ac:dyDescent="0.35">
      <c r="A8" s="11"/>
      <c r="B8" s="5"/>
      <c r="C8" s="5"/>
      <c r="D8" s="5"/>
    </row>
    <row r="9" spans="1:4" ht="20" x14ac:dyDescent="0.35">
      <c r="A9" s="11"/>
      <c r="B9" s="5"/>
      <c r="C9" s="33" t="s">
        <v>660</v>
      </c>
      <c r="D9" s="33"/>
    </row>
    <row r="10" spans="1:4" ht="60" customHeight="1" x14ac:dyDescent="0.35">
      <c r="A10" s="11"/>
      <c r="B10" s="5"/>
      <c r="C10" s="37" t="s">
        <v>362</v>
      </c>
      <c r="D10" s="37"/>
    </row>
    <row r="11" spans="1:4" ht="15" customHeight="1" x14ac:dyDescent="0.35">
      <c r="A11" s="11"/>
      <c r="B11" s="5"/>
      <c r="C11" s="5"/>
      <c r="D11" s="5"/>
    </row>
    <row r="12" spans="1:4" ht="15" customHeight="1" x14ac:dyDescent="0.35">
      <c r="A12" s="11" t="s">
        <v>188</v>
      </c>
      <c r="B12" s="5"/>
      <c r="C12" s="6" t="s">
        <v>491</v>
      </c>
      <c r="D12" s="31">
        <v>39861</v>
      </c>
    </row>
    <row r="13" spans="1:4" ht="15" customHeight="1" x14ac:dyDescent="0.35">
      <c r="A13" s="11" t="s">
        <v>189</v>
      </c>
      <c r="B13" s="5"/>
      <c r="C13" s="6" t="s">
        <v>492</v>
      </c>
      <c r="D13" s="31">
        <v>43148</v>
      </c>
    </row>
    <row r="14" spans="1:4" ht="15" customHeight="1" x14ac:dyDescent="0.35">
      <c r="A14" s="11" t="s">
        <v>190</v>
      </c>
      <c r="B14" s="5"/>
      <c r="C14" s="6" t="s">
        <v>377</v>
      </c>
      <c r="D14" s="3" t="s">
        <v>691</v>
      </c>
    </row>
    <row r="15" spans="1:4" ht="15" customHeight="1" x14ac:dyDescent="0.35">
      <c r="A15" s="11" t="s">
        <v>191</v>
      </c>
      <c r="B15" s="5"/>
      <c r="C15" s="6" t="s">
        <v>376</v>
      </c>
      <c r="D15" s="3" t="s">
        <v>692</v>
      </c>
    </row>
    <row r="16" spans="1:4" ht="15" customHeight="1" x14ac:dyDescent="0.35">
      <c r="A16" s="11" t="s">
        <v>192</v>
      </c>
      <c r="B16" s="5"/>
      <c r="C16" s="6" t="s">
        <v>558</v>
      </c>
      <c r="D16" s="3" t="s">
        <v>681</v>
      </c>
    </row>
    <row r="17" spans="1:4" ht="15" customHeight="1" x14ac:dyDescent="0.35">
      <c r="A17" s="11" t="s">
        <v>193</v>
      </c>
      <c r="B17" s="5"/>
      <c r="C17" s="6" t="s">
        <v>198</v>
      </c>
      <c r="D17" s="3" t="s">
        <v>201</v>
      </c>
    </row>
    <row r="18" spans="1:4" ht="15" customHeight="1" x14ac:dyDescent="0.35">
      <c r="A18" s="11" t="s">
        <v>194</v>
      </c>
      <c r="B18" s="5"/>
      <c r="C18" s="6" t="s">
        <v>186</v>
      </c>
      <c r="D18" s="3" t="s">
        <v>693</v>
      </c>
    </row>
    <row r="19" spans="1:4" ht="15" customHeight="1" x14ac:dyDescent="0.35">
      <c r="A19" s="11" t="s">
        <v>195</v>
      </c>
      <c r="B19" s="5"/>
      <c r="C19" s="6" t="s">
        <v>484</v>
      </c>
      <c r="D19" s="3" t="s">
        <v>486</v>
      </c>
    </row>
    <row r="20" spans="1:4" ht="15" customHeight="1" x14ac:dyDescent="0.35">
      <c r="A20" s="11" t="s">
        <v>196</v>
      </c>
      <c r="B20" s="5"/>
      <c r="C20" s="6" t="s">
        <v>488</v>
      </c>
      <c r="D20" s="3" t="s">
        <v>490</v>
      </c>
    </row>
    <row r="21" spans="1:4" s="28" customFormat="1" ht="75" customHeight="1" x14ac:dyDescent="0.35">
      <c r="A21" s="16" t="s">
        <v>211</v>
      </c>
      <c r="B21" s="17"/>
      <c r="C21" s="18" t="s">
        <v>197</v>
      </c>
      <c r="D21" s="14" t="s">
        <v>694</v>
      </c>
    </row>
    <row r="22" spans="1:4" s="28" customFormat="1" ht="45" customHeight="1" x14ac:dyDescent="0.35">
      <c r="A22" s="16" t="s">
        <v>212</v>
      </c>
      <c r="B22" s="17"/>
      <c r="C22" s="18" t="s">
        <v>187</v>
      </c>
      <c r="D22" s="14" t="s">
        <v>695</v>
      </c>
    </row>
    <row r="24" spans="1:4" ht="15" customHeight="1" x14ac:dyDescent="0.35">
      <c r="A24" s="11" t="s">
        <v>213</v>
      </c>
      <c r="B24" s="5"/>
      <c r="C24" s="6" t="s">
        <v>491</v>
      </c>
      <c r="D24" s="30">
        <v>40188</v>
      </c>
    </row>
    <row r="25" spans="1:4" ht="15" customHeight="1" x14ac:dyDescent="0.35">
      <c r="A25" s="11" t="s">
        <v>214</v>
      </c>
      <c r="B25" s="5"/>
      <c r="C25" s="6" t="s">
        <v>492</v>
      </c>
      <c r="D25" s="30">
        <v>43259</v>
      </c>
    </row>
    <row r="26" spans="1:4" ht="15" customHeight="1" x14ac:dyDescent="0.35">
      <c r="A26" s="11" t="s">
        <v>215</v>
      </c>
      <c r="B26" s="5"/>
      <c r="C26" s="6" t="s">
        <v>378</v>
      </c>
      <c r="D26" s="4" t="s">
        <v>703</v>
      </c>
    </row>
    <row r="27" spans="1:4" ht="15" customHeight="1" x14ac:dyDescent="0.35">
      <c r="A27" s="11" t="s">
        <v>216</v>
      </c>
      <c r="B27" s="5"/>
      <c r="C27" s="6" t="s">
        <v>376</v>
      </c>
      <c r="D27" s="4" t="s">
        <v>696</v>
      </c>
    </row>
    <row r="28" spans="1:4" ht="15" customHeight="1" x14ac:dyDescent="0.35">
      <c r="A28" s="11" t="s">
        <v>217</v>
      </c>
      <c r="B28" s="5"/>
      <c r="C28" s="6" t="s">
        <v>558</v>
      </c>
      <c r="D28" s="4" t="s">
        <v>696</v>
      </c>
    </row>
    <row r="29" spans="1:4" ht="15" customHeight="1" x14ac:dyDescent="0.35">
      <c r="A29" s="11" t="s">
        <v>218</v>
      </c>
      <c r="B29" s="5"/>
      <c r="C29" s="6" t="s">
        <v>198</v>
      </c>
      <c r="D29" s="4" t="s">
        <v>200</v>
      </c>
    </row>
    <row r="30" spans="1:4" ht="15" customHeight="1" x14ac:dyDescent="0.35">
      <c r="A30" s="11" t="s">
        <v>219</v>
      </c>
      <c r="B30" s="5"/>
      <c r="C30" s="6" t="s">
        <v>186</v>
      </c>
      <c r="D30" s="4" t="s">
        <v>697</v>
      </c>
    </row>
    <row r="31" spans="1:4" ht="15" customHeight="1" x14ac:dyDescent="0.35">
      <c r="A31" s="11" t="s">
        <v>220</v>
      </c>
      <c r="B31" s="5"/>
      <c r="C31" s="6" t="s">
        <v>484</v>
      </c>
      <c r="D31" s="4" t="s">
        <v>486</v>
      </c>
    </row>
    <row r="32" spans="1:4" ht="15" customHeight="1" x14ac:dyDescent="0.35">
      <c r="A32" s="11" t="s">
        <v>221</v>
      </c>
      <c r="B32" s="5"/>
      <c r="C32" s="6" t="s">
        <v>488</v>
      </c>
      <c r="D32" s="4" t="s">
        <v>490</v>
      </c>
    </row>
    <row r="33" spans="1:4" s="28" customFormat="1" ht="75" customHeight="1" x14ac:dyDescent="0.35">
      <c r="A33" s="16" t="s">
        <v>222</v>
      </c>
      <c r="B33" s="17"/>
      <c r="C33" s="18" t="s">
        <v>197</v>
      </c>
      <c r="D33" s="15" t="s">
        <v>698</v>
      </c>
    </row>
    <row r="34" spans="1:4" s="28" customFormat="1" ht="45" customHeight="1" x14ac:dyDescent="0.35">
      <c r="A34" s="16" t="s">
        <v>223</v>
      </c>
      <c r="B34" s="17"/>
      <c r="C34" s="18" t="s">
        <v>187</v>
      </c>
      <c r="D34" s="15" t="s">
        <v>699</v>
      </c>
    </row>
    <row r="36" spans="1:4" ht="15" customHeight="1" x14ac:dyDescent="0.35">
      <c r="A36" s="11" t="s">
        <v>224</v>
      </c>
      <c r="B36" s="5"/>
      <c r="C36" s="6" t="s">
        <v>491</v>
      </c>
      <c r="D36" s="32" t="s">
        <v>704</v>
      </c>
    </row>
    <row r="37" spans="1:4" ht="15" customHeight="1" x14ac:dyDescent="0.35">
      <c r="A37" s="11" t="s">
        <v>225</v>
      </c>
      <c r="B37" s="5"/>
      <c r="C37" s="6" t="s">
        <v>492</v>
      </c>
      <c r="D37" s="32" t="s">
        <v>706</v>
      </c>
    </row>
    <row r="38" spans="1:4" ht="15" customHeight="1" x14ac:dyDescent="0.35">
      <c r="A38" s="11" t="s">
        <v>226</v>
      </c>
      <c r="B38" s="5"/>
      <c r="C38" s="6" t="s">
        <v>379</v>
      </c>
      <c r="D38" s="4" t="s">
        <v>705</v>
      </c>
    </row>
    <row r="39" spans="1:4" ht="15" customHeight="1" x14ac:dyDescent="0.35">
      <c r="A39" s="11" t="s">
        <v>227</v>
      </c>
      <c r="B39" s="5"/>
      <c r="C39" s="6" t="s">
        <v>376</v>
      </c>
      <c r="D39" s="4" t="s">
        <v>696</v>
      </c>
    </row>
    <row r="40" spans="1:4" ht="15" customHeight="1" x14ac:dyDescent="0.35">
      <c r="A40" s="11" t="s">
        <v>228</v>
      </c>
      <c r="B40" s="5"/>
      <c r="C40" s="6" t="s">
        <v>558</v>
      </c>
      <c r="D40" s="4" t="s">
        <v>681</v>
      </c>
    </row>
    <row r="41" spans="1:4" ht="15" customHeight="1" x14ac:dyDescent="0.35">
      <c r="A41" s="11" t="s">
        <v>229</v>
      </c>
      <c r="B41" s="5"/>
      <c r="C41" s="6" t="s">
        <v>198</v>
      </c>
      <c r="D41" s="4" t="s">
        <v>201</v>
      </c>
    </row>
    <row r="42" spans="1:4" ht="15" customHeight="1" x14ac:dyDescent="0.35">
      <c r="A42" s="11" t="s">
        <v>230</v>
      </c>
      <c r="B42" s="5"/>
      <c r="C42" s="6" t="s">
        <v>186</v>
      </c>
      <c r="D42" s="4" t="s">
        <v>700</v>
      </c>
    </row>
    <row r="43" spans="1:4" ht="15" customHeight="1" x14ac:dyDescent="0.35">
      <c r="A43" s="11" t="s">
        <v>231</v>
      </c>
      <c r="B43" s="5"/>
      <c r="C43" s="6" t="s">
        <v>484</v>
      </c>
      <c r="D43" s="4" t="s">
        <v>486</v>
      </c>
    </row>
    <row r="44" spans="1:4" ht="15" customHeight="1" x14ac:dyDescent="0.35">
      <c r="A44" s="11" t="s">
        <v>232</v>
      </c>
      <c r="B44" s="5"/>
      <c r="C44" s="6" t="s">
        <v>488</v>
      </c>
      <c r="D44" s="4" t="s">
        <v>490</v>
      </c>
    </row>
    <row r="45" spans="1:4" s="28" customFormat="1" ht="75" customHeight="1" x14ac:dyDescent="0.35">
      <c r="A45" s="16" t="s">
        <v>233</v>
      </c>
      <c r="B45" s="17"/>
      <c r="C45" s="18" t="s">
        <v>197</v>
      </c>
      <c r="D45" s="15" t="s">
        <v>701</v>
      </c>
    </row>
    <row r="46" spans="1:4" s="28" customFormat="1" ht="45" customHeight="1" x14ac:dyDescent="0.35">
      <c r="A46" s="16" t="s">
        <v>234</v>
      </c>
      <c r="B46" s="17"/>
      <c r="C46" s="18" t="s">
        <v>187</v>
      </c>
      <c r="D46" s="15" t="s">
        <v>702</v>
      </c>
    </row>
    <row r="48" spans="1:4" ht="15" customHeight="1" x14ac:dyDescent="0.35">
      <c r="A48" s="11" t="s">
        <v>235</v>
      </c>
      <c r="B48" s="5"/>
      <c r="C48" s="6" t="s">
        <v>491</v>
      </c>
      <c r="D48" s="32" t="s">
        <v>707</v>
      </c>
    </row>
    <row r="49" spans="1:4" ht="15" customHeight="1" x14ac:dyDescent="0.35">
      <c r="A49" s="11" t="s">
        <v>236</v>
      </c>
      <c r="B49" s="5"/>
      <c r="C49" s="6" t="s">
        <v>492</v>
      </c>
      <c r="D49" s="32" t="s">
        <v>708</v>
      </c>
    </row>
    <row r="50" spans="1:4" ht="15" customHeight="1" x14ac:dyDescent="0.35">
      <c r="A50" s="11" t="s">
        <v>237</v>
      </c>
      <c r="B50" s="5"/>
      <c r="C50" s="6" t="s">
        <v>380</v>
      </c>
      <c r="D50" s="4" t="s">
        <v>709</v>
      </c>
    </row>
    <row r="51" spans="1:4" ht="15" customHeight="1" x14ac:dyDescent="0.35">
      <c r="A51" s="11" t="s">
        <v>238</v>
      </c>
      <c r="B51" s="5"/>
      <c r="C51" s="6" t="s">
        <v>376</v>
      </c>
      <c r="D51" s="4" t="s">
        <v>710</v>
      </c>
    </row>
    <row r="52" spans="1:4" ht="15" customHeight="1" x14ac:dyDescent="0.35">
      <c r="A52" s="11" t="s">
        <v>239</v>
      </c>
      <c r="B52" s="5"/>
      <c r="C52" s="6" t="s">
        <v>558</v>
      </c>
      <c r="D52" s="4" t="s">
        <v>711</v>
      </c>
    </row>
    <row r="53" spans="1:4" ht="15" customHeight="1" x14ac:dyDescent="0.35">
      <c r="A53" s="11" t="s">
        <v>240</v>
      </c>
      <c r="B53" s="5"/>
      <c r="C53" s="6" t="s">
        <v>198</v>
      </c>
      <c r="D53" s="4" t="s">
        <v>201</v>
      </c>
    </row>
    <row r="54" spans="1:4" ht="15" customHeight="1" x14ac:dyDescent="0.35">
      <c r="A54" s="11" t="s">
        <v>241</v>
      </c>
      <c r="B54" s="5"/>
      <c r="C54" s="6" t="s">
        <v>186</v>
      </c>
      <c r="D54" s="4" t="s">
        <v>693</v>
      </c>
    </row>
    <row r="55" spans="1:4" ht="15" customHeight="1" x14ac:dyDescent="0.35">
      <c r="A55" s="11" t="s">
        <v>242</v>
      </c>
      <c r="B55" s="5"/>
      <c r="C55" s="6" t="s">
        <v>484</v>
      </c>
      <c r="D55" s="4" t="s">
        <v>486</v>
      </c>
    </row>
    <row r="56" spans="1:4" ht="15" customHeight="1" x14ac:dyDescent="0.35">
      <c r="A56" s="11" t="s">
        <v>243</v>
      </c>
      <c r="B56" s="5"/>
      <c r="C56" s="6" t="s">
        <v>488</v>
      </c>
      <c r="D56" s="4" t="s">
        <v>490</v>
      </c>
    </row>
    <row r="57" spans="1:4" s="28" customFormat="1" ht="75" customHeight="1" x14ac:dyDescent="0.35">
      <c r="A57" s="16" t="s">
        <v>244</v>
      </c>
      <c r="B57" s="17"/>
      <c r="C57" s="18" t="s">
        <v>197</v>
      </c>
      <c r="D57" s="15" t="s">
        <v>712</v>
      </c>
    </row>
    <row r="58" spans="1:4" s="28" customFormat="1" ht="45" customHeight="1" x14ac:dyDescent="0.35">
      <c r="A58" s="16" t="s">
        <v>245</v>
      </c>
      <c r="B58" s="17"/>
      <c r="C58" s="18" t="s">
        <v>187</v>
      </c>
      <c r="D58" s="15" t="s">
        <v>713</v>
      </c>
    </row>
    <row r="60" spans="1:4" ht="15" customHeight="1" x14ac:dyDescent="0.35">
      <c r="A60" s="11" t="s">
        <v>246</v>
      </c>
      <c r="B60" s="5"/>
      <c r="C60" s="6" t="s">
        <v>491</v>
      </c>
      <c r="D60" s="32" t="s">
        <v>658</v>
      </c>
    </row>
    <row r="61" spans="1:4" ht="15" customHeight="1" x14ac:dyDescent="0.35">
      <c r="A61" s="11" t="s">
        <v>247</v>
      </c>
      <c r="B61" s="5"/>
      <c r="C61" s="6" t="s">
        <v>492</v>
      </c>
      <c r="D61" s="32" t="s">
        <v>658</v>
      </c>
    </row>
    <row r="62" spans="1:4" ht="15" customHeight="1" x14ac:dyDescent="0.35">
      <c r="A62" s="11" t="s">
        <v>248</v>
      </c>
      <c r="B62" s="5"/>
      <c r="C62" s="6" t="s">
        <v>381</v>
      </c>
      <c r="D62" s="4"/>
    </row>
    <row r="63" spans="1:4" ht="15" customHeight="1" x14ac:dyDescent="0.35">
      <c r="A63" s="11" t="s">
        <v>249</v>
      </c>
      <c r="B63" s="5"/>
      <c r="C63" s="6" t="s">
        <v>376</v>
      </c>
      <c r="D63" s="4"/>
    </row>
    <row r="64" spans="1:4" ht="15" customHeight="1" x14ac:dyDescent="0.35">
      <c r="A64" s="11" t="s">
        <v>250</v>
      </c>
      <c r="B64" s="5"/>
      <c r="C64" s="6" t="s">
        <v>558</v>
      </c>
      <c r="D64" s="4"/>
    </row>
    <row r="65" spans="1:4" ht="15" customHeight="1" x14ac:dyDescent="0.35">
      <c r="A65" s="11" t="s">
        <v>251</v>
      </c>
      <c r="B65" s="5"/>
      <c r="C65" s="6" t="s">
        <v>198</v>
      </c>
      <c r="D65" s="4"/>
    </row>
    <row r="66" spans="1:4" ht="15" customHeight="1" x14ac:dyDescent="0.35">
      <c r="A66" s="11" t="s">
        <v>252</v>
      </c>
      <c r="B66" s="5"/>
      <c r="C66" s="6" t="s">
        <v>186</v>
      </c>
      <c r="D66" s="4"/>
    </row>
    <row r="67" spans="1:4" ht="15" customHeight="1" x14ac:dyDescent="0.35">
      <c r="A67" s="11" t="s">
        <v>253</v>
      </c>
      <c r="B67" s="5"/>
      <c r="C67" s="6" t="s">
        <v>484</v>
      </c>
      <c r="D67" s="4"/>
    </row>
    <row r="68" spans="1:4" ht="15" customHeight="1" x14ac:dyDescent="0.35">
      <c r="A68" s="11" t="s">
        <v>254</v>
      </c>
      <c r="B68" s="5"/>
      <c r="C68" s="6" t="s">
        <v>488</v>
      </c>
      <c r="D68" s="4"/>
    </row>
    <row r="69" spans="1:4" s="28" customFormat="1" ht="75" customHeight="1" x14ac:dyDescent="0.35">
      <c r="A69" s="16" t="s">
        <v>255</v>
      </c>
      <c r="B69" s="17"/>
      <c r="C69" s="18" t="s">
        <v>197</v>
      </c>
      <c r="D69" s="15"/>
    </row>
    <row r="70" spans="1:4" s="28" customFormat="1" ht="45" customHeight="1" x14ac:dyDescent="0.35">
      <c r="A70" s="16" t="s">
        <v>256</v>
      </c>
      <c r="B70" s="17"/>
      <c r="C70" s="18" t="s">
        <v>187</v>
      </c>
      <c r="D70" s="15"/>
    </row>
    <row r="72" spans="1:4" ht="15" customHeight="1" x14ac:dyDescent="0.35">
      <c r="A72" s="11" t="s">
        <v>257</v>
      </c>
      <c r="B72" s="5"/>
      <c r="C72" s="6" t="s">
        <v>491</v>
      </c>
      <c r="D72" s="32" t="s">
        <v>658</v>
      </c>
    </row>
    <row r="73" spans="1:4" ht="15" customHeight="1" x14ac:dyDescent="0.35">
      <c r="A73" s="11" t="s">
        <v>258</v>
      </c>
      <c r="B73" s="5"/>
      <c r="C73" s="6" t="s">
        <v>492</v>
      </c>
      <c r="D73" s="32" t="s">
        <v>658</v>
      </c>
    </row>
    <row r="74" spans="1:4" ht="15" customHeight="1" x14ac:dyDescent="0.35">
      <c r="A74" s="11" t="s">
        <v>259</v>
      </c>
      <c r="B74" s="5"/>
      <c r="C74" s="6" t="s">
        <v>382</v>
      </c>
      <c r="D74" s="4"/>
    </row>
    <row r="75" spans="1:4" ht="15" customHeight="1" x14ac:dyDescent="0.35">
      <c r="A75" s="11" t="s">
        <v>260</v>
      </c>
      <c r="B75" s="5"/>
      <c r="C75" s="6" t="s">
        <v>376</v>
      </c>
      <c r="D75" s="4"/>
    </row>
    <row r="76" spans="1:4" ht="15" customHeight="1" x14ac:dyDescent="0.35">
      <c r="A76" s="11" t="s">
        <v>261</v>
      </c>
      <c r="B76" s="5"/>
      <c r="C76" s="6" t="s">
        <v>558</v>
      </c>
      <c r="D76" s="4"/>
    </row>
    <row r="77" spans="1:4" ht="15" customHeight="1" x14ac:dyDescent="0.35">
      <c r="A77" s="11" t="s">
        <v>262</v>
      </c>
      <c r="B77" s="5"/>
      <c r="C77" s="6" t="s">
        <v>198</v>
      </c>
      <c r="D77" s="4"/>
    </row>
    <row r="78" spans="1:4" ht="15" customHeight="1" x14ac:dyDescent="0.35">
      <c r="A78" s="11" t="s">
        <v>263</v>
      </c>
      <c r="B78" s="5"/>
      <c r="C78" s="6" t="s">
        <v>186</v>
      </c>
      <c r="D78" s="4"/>
    </row>
    <row r="79" spans="1:4" ht="15" customHeight="1" x14ac:dyDescent="0.35">
      <c r="A79" s="11" t="s">
        <v>264</v>
      </c>
      <c r="B79" s="5"/>
      <c r="C79" s="6" t="s">
        <v>484</v>
      </c>
      <c r="D79" s="4"/>
    </row>
    <row r="80" spans="1:4" ht="15" customHeight="1" x14ac:dyDescent="0.35">
      <c r="A80" s="11" t="s">
        <v>265</v>
      </c>
      <c r="B80" s="5"/>
      <c r="C80" s="6" t="s">
        <v>488</v>
      </c>
      <c r="D80" s="4"/>
    </row>
    <row r="81" spans="1:4" s="28" customFormat="1" ht="75" customHeight="1" x14ac:dyDescent="0.35">
      <c r="A81" s="16" t="s">
        <v>266</v>
      </c>
      <c r="B81" s="17"/>
      <c r="C81" s="18" t="s">
        <v>197</v>
      </c>
      <c r="D81" s="15"/>
    </row>
    <row r="82" spans="1:4" s="28" customFormat="1" ht="45" customHeight="1" x14ac:dyDescent="0.35">
      <c r="A82" s="16" t="s">
        <v>267</v>
      </c>
      <c r="B82" s="17"/>
      <c r="C82" s="18" t="s">
        <v>187</v>
      </c>
      <c r="D82" s="15"/>
    </row>
    <row r="84" spans="1:4" ht="15" customHeight="1" x14ac:dyDescent="0.35">
      <c r="A84" s="11" t="s">
        <v>268</v>
      </c>
      <c r="B84" s="5"/>
      <c r="C84" s="6" t="s">
        <v>491</v>
      </c>
      <c r="D84" s="32" t="s">
        <v>658</v>
      </c>
    </row>
    <row r="85" spans="1:4" ht="15" customHeight="1" x14ac:dyDescent="0.35">
      <c r="A85" s="11" t="s">
        <v>269</v>
      </c>
      <c r="B85" s="5"/>
      <c r="C85" s="6" t="s">
        <v>492</v>
      </c>
      <c r="D85" s="32" t="s">
        <v>658</v>
      </c>
    </row>
    <row r="86" spans="1:4" ht="15" customHeight="1" x14ac:dyDescent="0.35">
      <c r="A86" s="11" t="s">
        <v>270</v>
      </c>
      <c r="B86" s="5"/>
      <c r="C86" s="6" t="s">
        <v>383</v>
      </c>
      <c r="D86" s="4"/>
    </row>
    <row r="87" spans="1:4" ht="15" customHeight="1" x14ac:dyDescent="0.35">
      <c r="A87" s="11" t="s">
        <v>271</v>
      </c>
      <c r="B87" s="5"/>
      <c r="C87" s="6" t="s">
        <v>376</v>
      </c>
      <c r="D87" s="4"/>
    </row>
    <row r="88" spans="1:4" ht="15" customHeight="1" x14ac:dyDescent="0.35">
      <c r="A88" s="11" t="s">
        <v>272</v>
      </c>
      <c r="B88" s="5"/>
      <c r="C88" s="6" t="s">
        <v>558</v>
      </c>
      <c r="D88" s="4"/>
    </row>
    <row r="89" spans="1:4" ht="15" customHeight="1" x14ac:dyDescent="0.35">
      <c r="A89" s="11" t="s">
        <v>273</v>
      </c>
      <c r="B89" s="5"/>
      <c r="C89" s="6" t="s">
        <v>198</v>
      </c>
      <c r="D89" s="4"/>
    </row>
    <row r="90" spans="1:4" ht="15" customHeight="1" x14ac:dyDescent="0.35">
      <c r="A90" s="11" t="s">
        <v>274</v>
      </c>
      <c r="B90" s="5"/>
      <c r="C90" s="6" t="s">
        <v>186</v>
      </c>
      <c r="D90" s="4"/>
    </row>
    <row r="91" spans="1:4" ht="15" customHeight="1" x14ac:dyDescent="0.35">
      <c r="A91" s="11" t="s">
        <v>275</v>
      </c>
      <c r="B91" s="5"/>
      <c r="C91" s="6" t="s">
        <v>484</v>
      </c>
      <c r="D91" s="4"/>
    </row>
    <row r="92" spans="1:4" ht="15" customHeight="1" x14ac:dyDescent="0.35">
      <c r="A92" s="11" t="s">
        <v>276</v>
      </c>
      <c r="B92" s="5"/>
      <c r="C92" s="6" t="s">
        <v>488</v>
      </c>
      <c r="D92" s="4"/>
    </row>
    <row r="93" spans="1:4" s="28" customFormat="1" ht="75" customHeight="1" x14ac:dyDescent="0.35">
      <c r="A93" s="16" t="s">
        <v>277</v>
      </c>
      <c r="B93" s="17"/>
      <c r="C93" s="18" t="s">
        <v>197</v>
      </c>
      <c r="D93" s="15"/>
    </row>
    <row r="94" spans="1:4" s="28" customFormat="1" ht="45" customHeight="1" x14ac:dyDescent="0.35">
      <c r="A94" s="16" t="s">
        <v>278</v>
      </c>
      <c r="B94" s="17"/>
      <c r="C94" s="18" t="s">
        <v>187</v>
      </c>
      <c r="D94" s="15"/>
    </row>
    <row r="96" spans="1:4" ht="15" customHeight="1" x14ac:dyDescent="0.35">
      <c r="A96" s="11" t="s">
        <v>279</v>
      </c>
      <c r="B96" s="5"/>
      <c r="C96" s="6" t="s">
        <v>491</v>
      </c>
      <c r="D96" s="32" t="s">
        <v>658</v>
      </c>
    </row>
    <row r="97" spans="1:4" ht="15" customHeight="1" x14ac:dyDescent="0.35">
      <c r="A97" s="11" t="s">
        <v>280</v>
      </c>
      <c r="B97" s="5"/>
      <c r="C97" s="6" t="s">
        <v>492</v>
      </c>
      <c r="D97" s="32" t="s">
        <v>658</v>
      </c>
    </row>
    <row r="98" spans="1:4" ht="15" customHeight="1" x14ac:dyDescent="0.35">
      <c r="A98" s="11" t="s">
        <v>281</v>
      </c>
      <c r="B98" s="5"/>
      <c r="C98" s="6" t="s">
        <v>384</v>
      </c>
      <c r="D98" s="4"/>
    </row>
    <row r="99" spans="1:4" ht="15" customHeight="1" x14ac:dyDescent="0.35">
      <c r="A99" s="11" t="s">
        <v>282</v>
      </c>
      <c r="B99" s="5"/>
      <c r="C99" s="6" t="s">
        <v>376</v>
      </c>
      <c r="D99" s="4"/>
    </row>
    <row r="100" spans="1:4" ht="15" customHeight="1" x14ac:dyDescent="0.35">
      <c r="A100" s="11" t="s">
        <v>283</v>
      </c>
      <c r="B100" s="5"/>
      <c r="C100" s="6" t="s">
        <v>558</v>
      </c>
      <c r="D100" s="4"/>
    </row>
    <row r="101" spans="1:4" ht="15" customHeight="1" x14ac:dyDescent="0.35">
      <c r="A101" s="11" t="s">
        <v>284</v>
      </c>
      <c r="B101" s="5"/>
      <c r="C101" s="6" t="s">
        <v>198</v>
      </c>
      <c r="D101" s="4"/>
    </row>
    <row r="102" spans="1:4" ht="15" customHeight="1" x14ac:dyDescent="0.35">
      <c r="A102" s="11" t="s">
        <v>285</v>
      </c>
      <c r="B102" s="5"/>
      <c r="C102" s="6" t="s">
        <v>186</v>
      </c>
      <c r="D102" s="4"/>
    </row>
    <row r="103" spans="1:4" ht="15" customHeight="1" x14ac:dyDescent="0.35">
      <c r="A103" s="11" t="s">
        <v>286</v>
      </c>
      <c r="B103" s="5"/>
      <c r="C103" s="6" t="s">
        <v>484</v>
      </c>
      <c r="D103" s="4"/>
    </row>
    <row r="104" spans="1:4" ht="15" customHeight="1" x14ac:dyDescent="0.35">
      <c r="A104" s="11" t="s">
        <v>287</v>
      </c>
      <c r="B104" s="5"/>
      <c r="C104" s="6" t="s">
        <v>488</v>
      </c>
      <c r="D104" s="4"/>
    </row>
    <row r="105" spans="1:4" s="28" customFormat="1" ht="75" customHeight="1" x14ac:dyDescent="0.35">
      <c r="A105" s="16" t="s">
        <v>288</v>
      </c>
      <c r="B105" s="17"/>
      <c r="C105" s="18" t="s">
        <v>197</v>
      </c>
      <c r="D105" s="15"/>
    </row>
    <row r="106" spans="1:4" s="28" customFormat="1" ht="45" customHeight="1" x14ac:dyDescent="0.35">
      <c r="A106" s="16" t="s">
        <v>289</v>
      </c>
      <c r="B106" s="17"/>
      <c r="C106" s="18" t="s">
        <v>187</v>
      </c>
      <c r="D106" s="15"/>
    </row>
    <row r="108" spans="1:4" ht="15" customHeight="1" x14ac:dyDescent="0.35">
      <c r="A108" s="11" t="s">
        <v>290</v>
      </c>
      <c r="B108" s="5"/>
      <c r="C108" s="6" t="s">
        <v>491</v>
      </c>
      <c r="D108" s="32" t="s">
        <v>658</v>
      </c>
    </row>
    <row r="109" spans="1:4" ht="15" customHeight="1" x14ac:dyDescent="0.35">
      <c r="A109" s="11" t="s">
        <v>291</v>
      </c>
      <c r="B109" s="5"/>
      <c r="C109" s="6" t="s">
        <v>492</v>
      </c>
      <c r="D109" s="32" t="s">
        <v>658</v>
      </c>
    </row>
    <row r="110" spans="1:4" ht="15" customHeight="1" x14ac:dyDescent="0.35">
      <c r="A110" s="11" t="s">
        <v>327</v>
      </c>
      <c r="B110" s="5"/>
      <c r="C110" s="6" t="s">
        <v>385</v>
      </c>
      <c r="D110" s="4"/>
    </row>
    <row r="111" spans="1:4" ht="15" customHeight="1" x14ac:dyDescent="0.35">
      <c r="A111" s="11" t="s">
        <v>328</v>
      </c>
      <c r="B111" s="5"/>
      <c r="C111" s="6" t="s">
        <v>376</v>
      </c>
      <c r="D111" s="4"/>
    </row>
    <row r="112" spans="1:4" ht="15" customHeight="1" x14ac:dyDescent="0.35">
      <c r="A112" s="11" t="s">
        <v>329</v>
      </c>
      <c r="B112" s="5"/>
      <c r="C112" s="6" t="s">
        <v>558</v>
      </c>
      <c r="D112" s="4"/>
    </row>
    <row r="113" spans="1:4" ht="15" customHeight="1" x14ac:dyDescent="0.35">
      <c r="A113" s="11" t="s">
        <v>330</v>
      </c>
      <c r="B113" s="5"/>
      <c r="C113" s="6" t="s">
        <v>198</v>
      </c>
      <c r="D113" s="4"/>
    </row>
    <row r="114" spans="1:4" ht="15" customHeight="1" x14ac:dyDescent="0.35">
      <c r="A114" s="11" t="s">
        <v>331</v>
      </c>
      <c r="B114" s="5"/>
      <c r="C114" s="6" t="s">
        <v>186</v>
      </c>
      <c r="D114" s="4"/>
    </row>
    <row r="115" spans="1:4" ht="15" customHeight="1" x14ac:dyDescent="0.35">
      <c r="A115" s="11" t="s">
        <v>332</v>
      </c>
      <c r="B115" s="5"/>
      <c r="C115" s="6" t="s">
        <v>484</v>
      </c>
      <c r="D115" s="4"/>
    </row>
    <row r="116" spans="1:4" ht="15" customHeight="1" x14ac:dyDescent="0.35">
      <c r="A116" s="11" t="s">
        <v>333</v>
      </c>
      <c r="B116" s="5"/>
      <c r="C116" s="6" t="s">
        <v>488</v>
      </c>
      <c r="D116" s="4"/>
    </row>
    <row r="117" spans="1:4" s="28" customFormat="1" ht="75" customHeight="1" x14ac:dyDescent="0.35">
      <c r="A117" s="16" t="s">
        <v>334</v>
      </c>
      <c r="B117" s="17"/>
      <c r="C117" s="18" t="s">
        <v>197</v>
      </c>
      <c r="D117" s="15"/>
    </row>
    <row r="118" spans="1:4" s="28" customFormat="1" ht="45" customHeight="1" x14ac:dyDescent="0.35">
      <c r="A118" s="16" t="s">
        <v>335</v>
      </c>
      <c r="B118" s="17"/>
      <c r="C118" s="18" t="s">
        <v>187</v>
      </c>
      <c r="D118" s="15"/>
    </row>
    <row r="120" spans="1:4" ht="15" customHeight="1" x14ac:dyDescent="0.35">
      <c r="A120" s="11" t="s">
        <v>336</v>
      </c>
      <c r="B120" s="5"/>
      <c r="C120" s="6" t="s">
        <v>491</v>
      </c>
      <c r="D120" s="32" t="s">
        <v>658</v>
      </c>
    </row>
    <row r="121" spans="1:4" ht="15" customHeight="1" x14ac:dyDescent="0.35">
      <c r="A121" s="11" t="s">
        <v>337</v>
      </c>
      <c r="B121" s="5"/>
      <c r="C121" s="6" t="s">
        <v>492</v>
      </c>
      <c r="D121" s="32" t="s">
        <v>658</v>
      </c>
    </row>
    <row r="122" spans="1:4" ht="15" customHeight="1" x14ac:dyDescent="0.35">
      <c r="A122" s="11" t="s">
        <v>338</v>
      </c>
      <c r="B122" s="5"/>
      <c r="C122" s="6" t="s">
        <v>386</v>
      </c>
      <c r="D122" s="4"/>
    </row>
    <row r="123" spans="1:4" ht="15" customHeight="1" x14ac:dyDescent="0.35">
      <c r="A123" s="11" t="s">
        <v>339</v>
      </c>
      <c r="B123" s="5"/>
      <c r="C123" s="6" t="s">
        <v>376</v>
      </c>
      <c r="D123" s="4"/>
    </row>
    <row r="124" spans="1:4" ht="15" customHeight="1" x14ac:dyDescent="0.35">
      <c r="A124" s="11" t="s">
        <v>340</v>
      </c>
      <c r="B124" s="5"/>
      <c r="C124" s="6" t="s">
        <v>558</v>
      </c>
      <c r="D124" s="4"/>
    </row>
    <row r="125" spans="1:4" ht="15" customHeight="1" x14ac:dyDescent="0.35">
      <c r="A125" s="11" t="s">
        <v>341</v>
      </c>
      <c r="B125" s="5"/>
      <c r="C125" s="6" t="s">
        <v>198</v>
      </c>
      <c r="D125" s="4"/>
    </row>
    <row r="126" spans="1:4" ht="15" customHeight="1" x14ac:dyDescent="0.35">
      <c r="A126" s="11" t="s">
        <v>342</v>
      </c>
      <c r="B126" s="5"/>
      <c r="C126" s="6" t="s">
        <v>186</v>
      </c>
      <c r="D126" s="4"/>
    </row>
    <row r="127" spans="1:4" ht="15" customHeight="1" x14ac:dyDescent="0.35">
      <c r="A127" s="11" t="s">
        <v>343</v>
      </c>
      <c r="B127" s="5"/>
      <c r="C127" s="6" t="s">
        <v>484</v>
      </c>
      <c r="D127" s="4"/>
    </row>
    <row r="128" spans="1:4" ht="15" customHeight="1" x14ac:dyDescent="0.35">
      <c r="A128" s="11" t="s">
        <v>344</v>
      </c>
      <c r="B128" s="5"/>
      <c r="C128" s="6" t="s">
        <v>488</v>
      </c>
      <c r="D128" s="4"/>
    </row>
    <row r="129" spans="1:4" s="28" customFormat="1" ht="75" customHeight="1" x14ac:dyDescent="0.35">
      <c r="A129" s="16" t="s">
        <v>345</v>
      </c>
      <c r="B129" s="17"/>
      <c r="C129" s="18" t="s">
        <v>197</v>
      </c>
      <c r="D129" s="15"/>
    </row>
    <row r="130" spans="1:4" s="28" customFormat="1" ht="45" customHeight="1" x14ac:dyDescent="0.35">
      <c r="A130" s="16" t="s">
        <v>346</v>
      </c>
      <c r="B130" s="17"/>
      <c r="C130" s="18" t="s">
        <v>187</v>
      </c>
      <c r="D130" s="15"/>
    </row>
  </sheetData>
  <sheetProtection algorithmName="SHA-512" hashValue="ZsNELiuoq8ZryU5grkOfRtiePBlmlcSn/i9l4G/7v8AVHzAp1qgTm5/h9N51bRJekQYPfPconQMvmSx1hWNTIA==" saltValue="T6gq7QiyDbLAOW3WMT8/ww==" spinCount="100000" sheet="1" objects="1" scenarios="1"/>
  <mergeCells count="3">
    <mergeCell ref="C9:D9"/>
    <mergeCell ref="C10:D10"/>
    <mergeCell ref="C6:D6"/>
  </mergeCells>
  <dataValidations count="3">
    <dataValidation type="list" allowBlank="1" showInputMessage="1" showErrorMessage="1" sqref="D17 D101 D77 D65 D53 D41 D29 D113 D89 D125">
      <formula1>elenco_dim_tipo</formula1>
    </dataValidation>
    <dataValidation type="list" allowBlank="1" showInputMessage="1" showErrorMessage="1" sqref="D115 D103 D19 D31 D43 D55 D67 D79 D91 D127">
      <formula1>elenco_ambito_attivita</formula1>
    </dataValidation>
    <dataValidation type="list" allowBlank="1" showInputMessage="1" showErrorMessage="1" sqref="D20 D32 D44 D56 D68 D80 D92 D104 D116 D128">
      <formula1>elenco_riferimento</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PROFESSIONALI / PAGINA &amp;P DI &amp;N</oddFooter>
  </headerFooter>
  <rowBreaks count="3" manualBreakCount="3">
    <brk id="35" min="2" max="3" man="1"/>
    <brk id="71" min="2" max="3" man="1"/>
    <brk id="107" min="2" max="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37"/>
  <sheetViews>
    <sheetView topLeftCell="A30" zoomScaleNormal="100" workbookViewId="0">
      <selection activeCell="D25" sqref="D25"/>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210</v>
      </c>
      <c r="D6" s="36"/>
    </row>
    <row r="7" spans="1:4" ht="15" customHeight="1" x14ac:dyDescent="0.35">
      <c r="A7" s="11" t="s">
        <v>121</v>
      </c>
      <c r="B7" s="5"/>
      <c r="C7" s="6" t="s">
        <v>105</v>
      </c>
      <c r="D7" s="12" t="str">
        <f>candidatura</f>
        <v xml:space="preserve">VINCENZO ULISSE ARMENI; </v>
      </c>
    </row>
    <row r="8" spans="1:4" ht="15" customHeight="1" x14ac:dyDescent="0.35">
      <c r="A8" s="11"/>
      <c r="B8" s="5"/>
      <c r="C8" s="5"/>
      <c r="D8" s="5"/>
    </row>
    <row r="9" spans="1:4" ht="20" x14ac:dyDescent="0.35">
      <c r="A9" s="11"/>
      <c r="B9" s="5"/>
      <c r="C9" s="33" t="s">
        <v>661</v>
      </c>
      <c r="D9" s="33"/>
    </row>
    <row r="10" spans="1:4" ht="30" customHeight="1" x14ac:dyDescent="0.35">
      <c r="A10" s="11"/>
      <c r="B10" s="5"/>
      <c r="C10" s="37" t="s">
        <v>478</v>
      </c>
      <c r="D10" s="37"/>
    </row>
    <row r="11" spans="1:4" ht="15" customHeight="1" x14ac:dyDescent="0.35">
      <c r="A11" s="11"/>
      <c r="B11" s="5"/>
      <c r="C11" s="5"/>
      <c r="D11" s="5"/>
    </row>
    <row r="12" spans="1:4" ht="15" customHeight="1" x14ac:dyDescent="0.35">
      <c r="A12" s="11" t="s">
        <v>402</v>
      </c>
      <c r="B12" s="5"/>
      <c r="C12" s="6" t="s">
        <v>387</v>
      </c>
      <c r="D12" s="4" t="s">
        <v>714</v>
      </c>
    </row>
    <row r="13" spans="1:4" ht="15" customHeight="1" x14ac:dyDescent="0.35">
      <c r="A13" s="11" t="s">
        <v>403</v>
      </c>
      <c r="B13" s="5"/>
      <c r="C13" s="6" t="s">
        <v>388</v>
      </c>
      <c r="D13" s="4" t="s">
        <v>394</v>
      </c>
    </row>
    <row r="14" spans="1:4" ht="15" customHeight="1" x14ac:dyDescent="0.35">
      <c r="A14" s="11" t="s">
        <v>404</v>
      </c>
      <c r="B14" s="5"/>
      <c r="C14" s="6" t="s">
        <v>389</v>
      </c>
      <c r="D14" s="4" t="s">
        <v>395</v>
      </c>
    </row>
    <row r="15" spans="1:4" ht="60" customHeight="1" x14ac:dyDescent="0.35">
      <c r="A15" s="16" t="s">
        <v>405</v>
      </c>
      <c r="B15" s="17"/>
      <c r="C15" s="18" t="s">
        <v>672</v>
      </c>
      <c r="D15" s="15" t="s">
        <v>715</v>
      </c>
    </row>
    <row r="16" spans="1:4" ht="60" customHeight="1" x14ac:dyDescent="0.35">
      <c r="A16" s="16" t="s">
        <v>406</v>
      </c>
      <c r="B16" s="17"/>
      <c r="C16" s="18" t="s">
        <v>673</v>
      </c>
      <c r="D16" s="15" t="s">
        <v>716</v>
      </c>
    </row>
    <row r="17" spans="1:4" ht="15" customHeight="1" x14ac:dyDescent="0.35">
      <c r="A17" s="11" t="s">
        <v>407</v>
      </c>
      <c r="B17" s="5"/>
      <c r="C17" s="6" t="s">
        <v>348</v>
      </c>
      <c r="D17" s="4" t="s">
        <v>717</v>
      </c>
    </row>
    <row r="18" spans="1:4" ht="15" customHeight="1" x14ac:dyDescent="0.35">
      <c r="A18" s="11" t="s">
        <v>408</v>
      </c>
      <c r="B18" s="5"/>
      <c r="C18" s="6" t="s">
        <v>390</v>
      </c>
      <c r="D18" s="4" t="s">
        <v>398</v>
      </c>
    </row>
    <row r="19" spans="1:4" ht="15" customHeight="1" x14ac:dyDescent="0.35">
      <c r="A19" s="11" t="s">
        <v>409</v>
      </c>
      <c r="B19" s="5"/>
      <c r="C19" s="6" t="s">
        <v>391</v>
      </c>
      <c r="D19" s="4" t="s">
        <v>309</v>
      </c>
    </row>
    <row r="20" spans="1:4" ht="15" customHeight="1" x14ac:dyDescent="0.35">
      <c r="A20" s="11"/>
      <c r="B20" s="5"/>
      <c r="C20" s="5"/>
      <c r="D20" s="5"/>
    </row>
    <row r="21" spans="1:4" ht="15" customHeight="1" x14ac:dyDescent="0.35">
      <c r="A21" s="11" t="s">
        <v>410</v>
      </c>
      <c r="B21" s="5"/>
      <c r="C21" s="6" t="s">
        <v>387</v>
      </c>
      <c r="D21" s="4" t="s">
        <v>714</v>
      </c>
    </row>
    <row r="22" spans="1:4" ht="15" customHeight="1" x14ac:dyDescent="0.35">
      <c r="A22" s="11" t="s">
        <v>411</v>
      </c>
      <c r="B22" s="5"/>
      <c r="C22" s="6" t="s">
        <v>388</v>
      </c>
      <c r="D22" s="4" t="s">
        <v>394</v>
      </c>
    </row>
    <row r="23" spans="1:4" ht="15" customHeight="1" x14ac:dyDescent="0.35">
      <c r="A23" s="11" t="s">
        <v>412</v>
      </c>
      <c r="B23" s="5"/>
      <c r="C23" s="6" t="s">
        <v>389</v>
      </c>
      <c r="D23" s="4" t="s">
        <v>395</v>
      </c>
    </row>
    <row r="24" spans="1:4" ht="60" customHeight="1" x14ac:dyDescent="0.35">
      <c r="A24" s="16" t="s">
        <v>413</v>
      </c>
      <c r="B24" s="17"/>
      <c r="C24" s="18" t="s">
        <v>674</v>
      </c>
      <c r="D24" s="15" t="s">
        <v>718</v>
      </c>
    </row>
    <row r="25" spans="1:4" ht="60" customHeight="1" x14ac:dyDescent="0.35">
      <c r="A25" s="16" t="s">
        <v>414</v>
      </c>
      <c r="B25" s="17"/>
      <c r="C25" s="18" t="s">
        <v>673</v>
      </c>
      <c r="D25" s="15" t="s">
        <v>716</v>
      </c>
    </row>
    <row r="26" spans="1:4" ht="15" customHeight="1" x14ac:dyDescent="0.35">
      <c r="A26" s="11" t="s">
        <v>415</v>
      </c>
      <c r="B26" s="5"/>
      <c r="C26" s="6" t="s">
        <v>348</v>
      </c>
      <c r="D26" s="4" t="s">
        <v>719</v>
      </c>
    </row>
    <row r="27" spans="1:4" ht="15" customHeight="1" x14ac:dyDescent="0.35">
      <c r="A27" s="11" t="s">
        <v>416</v>
      </c>
      <c r="B27" s="5"/>
      <c r="C27" s="6" t="s">
        <v>390</v>
      </c>
      <c r="D27" s="4" t="s">
        <v>398</v>
      </c>
    </row>
    <row r="28" spans="1:4" ht="15" customHeight="1" x14ac:dyDescent="0.35">
      <c r="A28" s="11" t="s">
        <v>417</v>
      </c>
      <c r="B28" s="5"/>
      <c r="C28" s="6" t="s">
        <v>391</v>
      </c>
      <c r="D28" s="4" t="s">
        <v>309</v>
      </c>
    </row>
    <row r="29" spans="1:4" ht="15" customHeight="1" x14ac:dyDescent="0.35">
      <c r="A29" s="11"/>
      <c r="B29" s="5"/>
      <c r="C29" s="5"/>
      <c r="D29" s="5"/>
    </row>
    <row r="30" spans="1:4" ht="15" customHeight="1" x14ac:dyDescent="0.35">
      <c r="A30" s="11" t="s">
        <v>418</v>
      </c>
      <c r="B30" s="5"/>
      <c r="C30" s="6" t="s">
        <v>387</v>
      </c>
      <c r="D30" s="4"/>
    </row>
    <row r="31" spans="1:4" ht="15" customHeight="1" x14ac:dyDescent="0.35">
      <c r="A31" s="11" t="s">
        <v>419</v>
      </c>
      <c r="B31" s="5"/>
      <c r="C31" s="6" t="s">
        <v>388</v>
      </c>
      <c r="D31" s="4"/>
    </row>
    <row r="32" spans="1:4" ht="15" customHeight="1" x14ac:dyDescent="0.35">
      <c r="A32" s="11" t="s">
        <v>420</v>
      </c>
      <c r="B32" s="5"/>
      <c r="C32" s="6" t="s">
        <v>389</v>
      </c>
      <c r="D32" s="4"/>
    </row>
    <row r="33" spans="1:4" ht="60" customHeight="1" x14ac:dyDescent="0.35">
      <c r="A33" s="16" t="s">
        <v>421</v>
      </c>
      <c r="B33" s="17"/>
      <c r="C33" s="18" t="s">
        <v>675</v>
      </c>
      <c r="D33" s="15"/>
    </row>
    <row r="34" spans="1:4" ht="60" customHeight="1" x14ac:dyDescent="0.35">
      <c r="A34" s="16" t="s">
        <v>422</v>
      </c>
      <c r="B34" s="17"/>
      <c r="C34" s="18" t="s">
        <v>673</v>
      </c>
      <c r="D34" s="15"/>
    </row>
    <row r="35" spans="1:4" ht="15" customHeight="1" x14ac:dyDescent="0.35">
      <c r="A35" s="11" t="s">
        <v>423</v>
      </c>
      <c r="B35" s="5"/>
      <c r="C35" s="6" t="s">
        <v>348</v>
      </c>
      <c r="D35" s="4"/>
    </row>
    <row r="36" spans="1:4" ht="15" customHeight="1" x14ac:dyDescent="0.35">
      <c r="A36" s="11" t="s">
        <v>424</v>
      </c>
      <c r="B36" s="5"/>
      <c r="C36" s="6" t="s">
        <v>390</v>
      </c>
      <c r="D36" s="4"/>
    </row>
    <row r="37" spans="1:4" ht="15" customHeight="1" x14ac:dyDescent="0.35">
      <c r="A37" s="11" t="s">
        <v>425</v>
      </c>
      <c r="B37" s="5"/>
      <c r="C37" s="6" t="s">
        <v>391</v>
      </c>
      <c r="D37" s="4"/>
    </row>
  </sheetData>
  <sheetProtection algorithmName="SHA-512" hashValue="e2n5Fwm9C5isokxAxVzHq85ggWKHn8AzRGf9P3XeFnQCqiv47DZAoL+rTQ+5DOguRl4dhKOXZoNAAOi4THOsCg==" saltValue="yw6SuyiHi72E0usOjSrNTA==" spinCount="100000" sheet="1" objects="1" scenarios="1"/>
  <mergeCells count="3">
    <mergeCell ref="C6:D6"/>
    <mergeCell ref="C9:D9"/>
    <mergeCell ref="C10:D10"/>
  </mergeCells>
  <dataValidations count="4">
    <dataValidation type="list" allowBlank="1" showInputMessage="1" showErrorMessage="1" sqref="D13 D31 D22">
      <formula1>elenco_ambito</formula1>
    </dataValidation>
    <dataValidation type="list" allowBlank="1" showInputMessage="1" showErrorMessage="1" sqref="D14 D32 D23">
      <formula1>elenco_tematica</formula1>
    </dataValidation>
    <dataValidation type="list" allowBlank="1" showInputMessage="1" showErrorMessage="1" sqref="D19 D37 D28">
      <formula1>bgt_proj</formula1>
    </dataValidation>
    <dataValidation type="list" allowBlank="1" showInputMessage="1" showErrorMessage="1" sqref="D18 D36 D27">
      <formula1>elenco_proj</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VALUTAZIONE / PAGINA &amp;P DI &amp;N</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4"/>
  <sheetViews>
    <sheetView topLeftCell="A28" zoomScaleNormal="100" workbookViewId="0">
      <selection activeCell="D35" sqref="D35"/>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122</v>
      </c>
      <c r="D6" s="36"/>
    </row>
    <row r="7" spans="1:4" ht="15" customHeight="1" x14ac:dyDescent="0.35">
      <c r="A7" s="11" t="s">
        <v>123</v>
      </c>
      <c r="B7" s="5"/>
      <c r="C7" s="6" t="s">
        <v>105</v>
      </c>
      <c r="D7" s="12" t="str">
        <f>candidatura</f>
        <v xml:space="preserve">VINCENZO ULISSE ARMENI; </v>
      </c>
    </row>
    <row r="8" spans="1:4" ht="15" customHeight="1" x14ac:dyDescent="0.35">
      <c r="A8" s="11"/>
      <c r="B8" s="5"/>
      <c r="C8" s="5"/>
      <c r="D8" s="5"/>
    </row>
    <row r="9" spans="1:4" ht="20" x14ac:dyDescent="0.35">
      <c r="A9" s="11"/>
      <c r="B9" s="5"/>
      <c r="C9" s="33" t="s">
        <v>479</v>
      </c>
      <c r="D9" s="33"/>
    </row>
    <row r="10" spans="1:4" ht="15" customHeight="1" x14ac:dyDescent="0.35">
      <c r="A10" s="11"/>
      <c r="B10" s="5"/>
      <c r="C10" s="5"/>
      <c r="D10" s="5"/>
    </row>
    <row r="11" spans="1:4" ht="15" customHeight="1" x14ac:dyDescent="0.35">
      <c r="A11" s="11" t="s">
        <v>432</v>
      </c>
      <c r="B11" s="5"/>
      <c r="C11" s="6" t="s">
        <v>353</v>
      </c>
      <c r="D11" s="12" t="str">
        <f>spec_principale</f>
        <v>ECOINDUSTRIA</v>
      </c>
    </row>
    <row r="12" spans="1:4" ht="15" customHeight="1" x14ac:dyDescent="0.35">
      <c r="A12" s="11" t="s">
        <v>433</v>
      </c>
      <c r="B12" s="5"/>
      <c r="C12" s="6" t="s">
        <v>355</v>
      </c>
      <c r="D12" s="12" t="str">
        <f>ads1_principale</f>
        <v>AE1 Generazione e gestione distribuita dell’energia</v>
      </c>
    </row>
    <row r="13" spans="1:4" ht="15" customHeight="1" x14ac:dyDescent="0.35">
      <c r="A13" s="11" t="s">
        <v>434</v>
      </c>
      <c r="B13" s="5"/>
      <c r="C13" s="6" t="s">
        <v>356</v>
      </c>
      <c r="D13" s="12" t="str">
        <f>ads1_secondaria</f>
        <v>AE2 Evoluzione tecnologica delle fonti rinnovabili</v>
      </c>
    </row>
    <row r="14" spans="1:4" ht="15" customHeight="1" x14ac:dyDescent="0.35">
      <c r="A14" s="11" t="s">
        <v>435</v>
      </c>
      <c r="B14" s="5"/>
      <c r="C14" s="6" t="s">
        <v>474</v>
      </c>
      <c r="D14" s="12" t="str">
        <f>ads1_terziaria</f>
        <v>AE3 Sistemi di accumulo di energia</v>
      </c>
    </row>
    <row r="15" spans="1:4" ht="15" customHeight="1" x14ac:dyDescent="0.35">
      <c r="A15" s="11"/>
      <c r="B15" s="5"/>
      <c r="C15" s="5"/>
      <c r="D15" s="5"/>
    </row>
    <row r="16" spans="1:4" ht="15" customHeight="1" x14ac:dyDescent="0.35">
      <c r="A16" s="11" t="s">
        <v>436</v>
      </c>
      <c r="B16" s="5"/>
      <c r="C16" s="6" t="s">
        <v>363</v>
      </c>
      <c r="D16" s="12">
        <f>l1_tema</f>
        <v>0</v>
      </c>
    </row>
    <row r="17" spans="1:4" ht="15" customHeight="1" x14ac:dyDescent="0.35">
      <c r="A17" s="11" t="s">
        <v>437</v>
      </c>
      <c r="B17" s="5"/>
      <c r="C17" s="6" t="s">
        <v>364</v>
      </c>
      <c r="D17" s="12">
        <f>l2_tema</f>
        <v>0</v>
      </c>
    </row>
    <row r="18" spans="1:4" ht="15" customHeight="1" x14ac:dyDescent="0.35">
      <c r="A18" s="11" t="s">
        <v>438</v>
      </c>
      <c r="B18" s="5"/>
      <c r="C18" s="6" t="s">
        <v>365</v>
      </c>
      <c r="D18" s="12" t="str">
        <f>dot_tema</f>
        <v>INGEGNERIA INDUSTRIALE</v>
      </c>
    </row>
    <row r="19" spans="1:4" ht="15" customHeight="1" x14ac:dyDescent="0.35">
      <c r="A19" s="11" t="s">
        <v>439</v>
      </c>
      <c r="B19" s="5"/>
      <c r="C19" s="6" t="s">
        <v>366</v>
      </c>
      <c r="D19" s="12">
        <f>m2l_tema</f>
        <v>0</v>
      </c>
    </row>
    <row r="20" spans="1:4" ht="15" customHeight="1" x14ac:dyDescent="0.35">
      <c r="A20" s="11"/>
      <c r="B20" s="5"/>
      <c r="C20" s="5"/>
      <c r="D20" s="5"/>
    </row>
    <row r="21" spans="1:4" ht="45" customHeight="1" x14ac:dyDescent="0.35">
      <c r="A21" s="11"/>
      <c r="B21" s="5"/>
      <c r="C21" s="37" t="s">
        <v>431</v>
      </c>
      <c r="D21" s="37"/>
    </row>
    <row r="22" spans="1:4" ht="262.5" customHeight="1" x14ac:dyDescent="0.35">
      <c r="A22" s="16" t="s">
        <v>440</v>
      </c>
      <c r="B22" s="5"/>
      <c r="C22" s="27" t="s">
        <v>429</v>
      </c>
      <c r="D22" s="14" t="s">
        <v>720</v>
      </c>
    </row>
    <row r="23" spans="1:4" ht="15" customHeight="1" x14ac:dyDescent="0.35">
      <c r="A23" s="11"/>
      <c r="B23" s="5"/>
      <c r="C23" s="5"/>
      <c r="D23" s="5"/>
    </row>
    <row r="24" spans="1:4" ht="15" customHeight="1" x14ac:dyDescent="0.35">
      <c r="A24" s="11" t="s">
        <v>441</v>
      </c>
      <c r="B24" s="5"/>
      <c r="C24" s="6" t="s">
        <v>367</v>
      </c>
      <c r="D24" s="12" t="str">
        <f>ep1_denominazione</f>
        <v>BDF INDUSTRIES SPA</v>
      </c>
    </row>
    <row r="25" spans="1:4" ht="15" customHeight="1" x14ac:dyDescent="0.35">
      <c r="A25" s="11" t="s">
        <v>442</v>
      </c>
      <c r="B25" s="5"/>
      <c r="C25" s="6" t="s">
        <v>368</v>
      </c>
      <c r="D25" s="12" t="str">
        <f>ep2_denominazione</f>
        <v>Armeni &amp; Partners srl</v>
      </c>
    </row>
    <row r="26" spans="1:4" ht="15" customHeight="1" x14ac:dyDescent="0.35">
      <c r="A26" s="11" t="s">
        <v>443</v>
      </c>
      <c r="B26" s="5"/>
      <c r="C26" s="6" t="s">
        <v>369</v>
      </c>
      <c r="D26" s="12" t="str">
        <f>ep3_denominazione</f>
        <v>Palladio Leasing Spa/Selma Bipielle Spa</v>
      </c>
    </row>
    <row r="27" spans="1:4" ht="15" customHeight="1" x14ac:dyDescent="0.35">
      <c r="A27" s="11" t="s">
        <v>444</v>
      </c>
      <c r="B27" s="5"/>
      <c r="C27" s="6" t="s">
        <v>370</v>
      </c>
      <c r="D27" s="12" t="str">
        <f>ep4_denominazione</f>
        <v>E-VIA SPA</v>
      </c>
    </row>
    <row r="28" spans="1:4" ht="15" customHeight="1" x14ac:dyDescent="0.35">
      <c r="A28" s="11" t="s">
        <v>445</v>
      </c>
      <c r="B28" s="5"/>
      <c r="C28" s="6" t="s">
        <v>371</v>
      </c>
      <c r="D28" s="12">
        <f>ep5_denominazione</f>
        <v>0</v>
      </c>
    </row>
    <row r="29" spans="1:4" ht="15" customHeight="1" x14ac:dyDescent="0.35">
      <c r="A29" s="11" t="s">
        <v>446</v>
      </c>
      <c r="B29" s="5"/>
      <c r="C29" s="6" t="s">
        <v>372</v>
      </c>
      <c r="D29" s="12">
        <f>ep6_denominazione</f>
        <v>0</v>
      </c>
    </row>
    <row r="30" spans="1:4" ht="15" customHeight="1" x14ac:dyDescent="0.35">
      <c r="A30" s="11" t="s">
        <v>447</v>
      </c>
      <c r="B30" s="5"/>
      <c r="C30" s="6" t="s">
        <v>373</v>
      </c>
      <c r="D30" s="12">
        <f>ep7_denominazione</f>
        <v>0</v>
      </c>
    </row>
    <row r="31" spans="1:4" ht="15" customHeight="1" x14ac:dyDescent="0.35">
      <c r="A31" s="11" t="s">
        <v>448</v>
      </c>
      <c r="B31" s="5"/>
      <c r="C31" s="6" t="s">
        <v>374</v>
      </c>
      <c r="D31" s="12">
        <f>ep8_denominazione</f>
        <v>0</v>
      </c>
    </row>
    <row r="32" spans="1:4" ht="15" customHeight="1" x14ac:dyDescent="0.35">
      <c r="A32" s="11" t="s">
        <v>449</v>
      </c>
      <c r="B32" s="5"/>
      <c r="C32" s="6" t="s">
        <v>375</v>
      </c>
      <c r="D32" s="12">
        <f>ep9_denominazione</f>
        <v>0</v>
      </c>
    </row>
    <row r="33" spans="1:4" ht="15" customHeight="1" x14ac:dyDescent="0.35">
      <c r="A33" s="11" t="s">
        <v>450</v>
      </c>
      <c r="B33" s="5"/>
      <c r="C33" s="6" t="s">
        <v>211</v>
      </c>
      <c r="D33" s="12">
        <f>ep10_denominazione</f>
        <v>0</v>
      </c>
    </row>
    <row r="34" spans="1:4" ht="45" customHeight="1" x14ac:dyDescent="0.35">
      <c r="A34" s="11"/>
      <c r="B34" s="5"/>
      <c r="C34" s="37" t="s">
        <v>481</v>
      </c>
      <c r="D34" s="37"/>
    </row>
    <row r="35" spans="1:4" ht="262.5" customHeight="1" x14ac:dyDescent="0.35">
      <c r="A35" s="16" t="s">
        <v>451</v>
      </c>
      <c r="B35" s="5"/>
      <c r="C35" s="27" t="s">
        <v>430</v>
      </c>
      <c r="D35" s="14" t="s">
        <v>721</v>
      </c>
    </row>
    <row r="36" spans="1:4" ht="15" customHeight="1" x14ac:dyDescent="0.35">
      <c r="A36" s="11"/>
      <c r="B36" s="5"/>
      <c r="C36" s="5"/>
      <c r="D36" s="5"/>
    </row>
    <row r="37" spans="1:4" ht="20" x14ac:dyDescent="0.35">
      <c r="A37" s="11"/>
      <c r="B37" s="5"/>
      <c r="C37" s="33" t="s">
        <v>480</v>
      </c>
      <c r="D37" s="33"/>
    </row>
    <row r="38" spans="1:4" ht="15" customHeight="1" x14ac:dyDescent="0.35">
      <c r="A38" s="11"/>
      <c r="B38" s="5"/>
      <c r="C38" s="5"/>
      <c r="D38" s="5"/>
    </row>
    <row r="39" spans="1:4" ht="15" customHeight="1" x14ac:dyDescent="0.35">
      <c r="A39" s="11" t="s">
        <v>452</v>
      </c>
      <c r="B39" s="5"/>
      <c r="C39" s="6" t="s">
        <v>354</v>
      </c>
      <c r="D39" s="12" t="str">
        <f>spec_secondaria</f>
        <v>MOBILITÀ_SOSTENIBILE</v>
      </c>
    </row>
    <row r="40" spans="1:4" ht="15" customHeight="1" x14ac:dyDescent="0.35">
      <c r="A40" s="11" t="s">
        <v>453</v>
      </c>
      <c r="B40" s="5"/>
      <c r="C40" s="6" t="s">
        <v>357</v>
      </c>
      <c r="D40" s="12" t="str">
        <f>ads2_principale</f>
        <v>MS1 Nuove tecnologie per i veicoli leggeri del futuro</v>
      </c>
    </row>
    <row r="41" spans="1:4" ht="15" customHeight="1" x14ac:dyDescent="0.35">
      <c r="A41" s="11" t="s">
        <v>454</v>
      </c>
      <c r="B41" s="5"/>
      <c r="C41" s="6" t="s">
        <v>358</v>
      </c>
      <c r="D41" s="12" t="str">
        <f>ads2_secondaria</f>
        <v>MS2 Efficienza energetica e riduzione delle emissioni nei trasporti</v>
      </c>
    </row>
    <row r="42" spans="1:4" ht="15" customHeight="1" x14ac:dyDescent="0.35">
      <c r="A42" s="11" t="s">
        <v>455</v>
      </c>
      <c r="B42" s="5"/>
      <c r="C42" s="6" t="s">
        <v>475</v>
      </c>
      <c r="D42" s="12" t="str">
        <f>ads2_terziaria</f>
        <v>MS3 Sistemi intelligenti di trasporto e di mobilità sostenibile</v>
      </c>
    </row>
    <row r="43" spans="1:4" ht="15" customHeight="1" x14ac:dyDescent="0.35">
      <c r="A43" s="11"/>
      <c r="B43" s="5"/>
      <c r="C43" s="5"/>
      <c r="D43" s="5"/>
    </row>
    <row r="44" spans="1:4" ht="15" customHeight="1" x14ac:dyDescent="0.35">
      <c r="A44" s="11" t="s">
        <v>456</v>
      </c>
      <c r="B44" s="5"/>
      <c r="C44" s="6" t="s">
        <v>363</v>
      </c>
      <c r="D44" s="12">
        <f>l1_tema</f>
        <v>0</v>
      </c>
    </row>
    <row r="45" spans="1:4" ht="15" customHeight="1" x14ac:dyDescent="0.35">
      <c r="A45" s="11" t="s">
        <v>457</v>
      </c>
      <c r="B45" s="5"/>
      <c r="C45" s="6" t="s">
        <v>364</v>
      </c>
      <c r="D45" s="12">
        <f>l2_tema</f>
        <v>0</v>
      </c>
    </row>
    <row r="46" spans="1:4" ht="15" customHeight="1" x14ac:dyDescent="0.35">
      <c r="A46" s="11" t="s">
        <v>458</v>
      </c>
      <c r="B46" s="5"/>
      <c r="C46" s="6" t="s">
        <v>365</v>
      </c>
      <c r="D46" s="12" t="str">
        <f>dot_tema</f>
        <v>INGEGNERIA INDUSTRIALE</v>
      </c>
    </row>
    <row r="47" spans="1:4" ht="15" customHeight="1" x14ac:dyDescent="0.35">
      <c r="A47" s="11" t="s">
        <v>459</v>
      </c>
      <c r="B47" s="5"/>
      <c r="C47" s="6" t="s">
        <v>366</v>
      </c>
      <c r="D47" s="12">
        <f>m2l_tema</f>
        <v>0</v>
      </c>
    </row>
    <row r="48" spans="1:4" ht="15" customHeight="1" x14ac:dyDescent="0.35">
      <c r="A48" s="11"/>
      <c r="B48" s="5"/>
      <c r="C48" s="5"/>
      <c r="D48" s="5"/>
    </row>
    <row r="49" spans="1:4" ht="60" customHeight="1" x14ac:dyDescent="0.35">
      <c r="A49" s="11"/>
      <c r="B49" s="5"/>
      <c r="C49" s="37" t="s">
        <v>482</v>
      </c>
      <c r="D49" s="37"/>
    </row>
    <row r="50" spans="1:4" ht="262.5" customHeight="1" x14ac:dyDescent="0.35">
      <c r="A50" s="16" t="s">
        <v>460</v>
      </c>
      <c r="B50" s="5"/>
      <c r="C50" s="27" t="s">
        <v>429</v>
      </c>
      <c r="D50" s="15"/>
    </row>
    <row r="51" spans="1:4" ht="15" customHeight="1" x14ac:dyDescent="0.35">
      <c r="A51" s="11"/>
      <c r="B51" s="5"/>
      <c r="C51" s="5"/>
      <c r="D51" s="5"/>
    </row>
    <row r="52" spans="1:4" ht="15" customHeight="1" x14ac:dyDescent="0.35">
      <c r="A52" s="11" t="s">
        <v>461</v>
      </c>
      <c r="B52" s="5"/>
      <c r="C52" s="6" t="s">
        <v>367</v>
      </c>
      <c r="D52" s="12" t="str">
        <f>ep1_denominazione</f>
        <v>BDF INDUSTRIES SPA</v>
      </c>
    </row>
    <row r="53" spans="1:4" ht="15" customHeight="1" x14ac:dyDescent="0.35">
      <c r="A53" s="11" t="s">
        <v>462</v>
      </c>
      <c r="B53" s="5"/>
      <c r="C53" s="6" t="s">
        <v>368</v>
      </c>
      <c r="D53" s="12" t="str">
        <f>ep2_denominazione</f>
        <v>Armeni &amp; Partners srl</v>
      </c>
    </row>
    <row r="54" spans="1:4" ht="15" customHeight="1" x14ac:dyDescent="0.35">
      <c r="A54" s="11" t="s">
        <v>463</v>
      </c>
      <c r="B54" s="5"/>
      <c r="C54" s="6" t="s">
        <v>369</v>
      </c>
      <c r="D54" s="12" t="str">
        <f>ep3_denominazione</f>
        <v>Palladio Leasing Spa/Selma Bipielle Spa</v>
      </c>
    </row>
    <row r="55" spans="1:4" ht="15" customHeight="1" x14ac:dyDescent="0.35">
      <c r="A55" s="11" t="s">
        <v>464</v>
      </c>
      <c r="B55" s="5"/>
      <c r="C55" s="6" t="s">
        <v>370</v>
      </c>
      <c r="D55" s="12" t="str">
        <f>ep4_denominazione</f>
        <v>E-VIA SPA</v>
      </c>
    </row>
    <row r="56" spans="1:4" ht="15" customHeight="1" x14ac:dyDescent="0.35">
      <c r="A56" s="11" t="s">
        <v>465</v>
      </c>
      <c r="B56" s="5"/>
      <c r="C56" s="6" t="s">
        <v>371</v>
      </c>
      <c r="D56" s="12">
        <f>ep5_denominazione</f>
        <v>0</v>
      </c>
    </row>
    <row r="57" spans="1:4" ht="15" customHeight="1" x14ac:dyDescent="0.35">
      <c r="A57" s="11" t="s">
        <v>466</v>
      </c>
      <c r="B57" s="5"/>
      <c r="C57" s="6" t="s">
        <v>372</v>
      </c>
      <c r="D57" s="12">
        <f>ep6_denominazione</f>
        <v>0</v>
      </c>
    </row>
    <row r="58" spans="1:4" ht="15" customHeight="1" x14ac:dyDescent="0.35">
      <c r="A58" s="11" t="s">
        <v>467</v>
      </c>
      <c r="B58" s="5"/>
      <c r="C58" s="6" t="s">
        <v>373</v>
      </c>
      <c r="D58" s="12">
        <f>ep7_denominazione</f>
        <v>0</v>
      </c>
    </row>
    <row r="59" spans="1:4" ht="15" customHeight="1" x14ac:dyDescent="0.35">
      <c r="A59" s="11" t="s">
        <v>468</v>
      </c>
      <c r="B59" s="5"/>
      <c r="C59" s="6" t="s">
        <v>374</v>
      </c>
      <c r="D59" s="12">
        <f>ep8_denominazione</f>
        <v>0</v>
      </c>
    </row>
    <row r="60" spans="1:4" ht="15" customHeight="1" x14ac:dyDescent="0.35">
      <c r="A60" s="11" t="s">
        <v>469</v>
      </c>
      <c r="B60" s="5"/>
      <c r="C60" s="6" t="s">
        <v>375</v>
      </c>
      <c r="D60" s="12">
        <f>ep9_denominazione</f>
        <v>0</v>
      </c>
    </row>
    <row r="61" spans="1:4" ht="15" customHeight="1" x14ac:dyDescent="0.35">
      <c r="A61" s="11" t="s">
        <v>470</v>
      </c>
      <c r="B61" s="5"/>
      <c r="C61" s="6" t="s">
        <v>211</v>
      </c>
      <c r="D61" s="12">
        <f>ep10_denominazione</f>
        <v>0</v>
      </c>
    </row>
    <row r="62" spans="1:4" ht="15" customHeight="1" x14ac:dyDescent="0.35">
      <c r="A62" s="11"/>
      <c r="B62" s="5"/>
      <c r="C62" s="5"/>
      <c r="D62" s="5"/>
    </row>
    <row r="63" spans="1:4" ht="60" customHeight="1" x14ac:dyDescent="0.35">
      <c r="A63" s="11"/>
      <c r="B63" s="5"/>
      <c r="C63" s="37" t="s">
        <v>483</v>
      </c>
      <c r="D63" s="37"/>
    </row>
    <row r="64" spans="1:4" ht="262.5" customHeight="1" x14ac:dyDescent="0.35">
      <c r="A64" s="16" t="s">
        <v>471</v>
      </c>
      <c r="B64" s="5"/>
      <c r="C64" s="27" t="s">
        <v>430</v>
      </c>
      <c r="D64" s="15"/>
    </row>
  </sheetData>
  <sheetProtection algorithmName="SHA-512" hashValue="nWstBWbfZNBsyvWRAalHqNQRsyxhFH49G+sgFdRKtGXjAMRyNt+oaKeylHO40G+G0fvgDMdb3pn84ALPfd0azw==" saltValue="t7PTLR4UG5QpDOVRvF896w==" spinCount="100000" sheet="1" objects="1" scenarios="1"/>
  <mergeCells count="7">
    <mergeCell ref="C37:D37"/>
    <mergeCell ref="C49:D49"/>
    <mergeCell ref="C63:D63"/>
    <mergeCell ref="C6:D6"/>
    <mergeCell ref="C9:D9"/>
    <mergeCell ref="C21:D21"/>
    <mergeCell ref="C34:D34"/>
  </mergeCell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&amp;C&amp;"Arial,Normale"&amp;8MOTIVAZIONI / PAGINA &amp;P DI &amp;N</oddFooter>
  </headerFooter>
  <rowBreaks count="3" manualBreakCount="3">
    <brk id="23" min="2" max="3" man="1"/>
    <brk id="36" min="2" max="3" man="1"/>
    <brk id="51" min="2" max="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G65"/>
  <sheetViews>
    <sheetView zoomScaleNormal="100" workbookViewId="0">
      <selection activeCell="F17" sqref="F17"/>
    </sheetView>
  </sheetViews>
  <sheetFormatPr defaultColWidth="9.1796875" defaultRowHeight="15" customHeight="1" x14ac:dyDescent="0.35"/>
  <cols>
    <col min="1" max="1" width="39.81640625" style="1" customWidth="1"/>
    <col min="2" max="2" width="80.54296875" style="1" bestFit="1" customWidth="1"/>
    <col min="3" max="3" width="6.26953125" style="1" bestFit="1" customWidth="1"/>
    <col min="4" max="4" width="26" style="1" bestFit="1" customWidth="1"/>
    <col min="5" max="5" width="18.7265625" style="1" bestFit="1" customWidth="1"/>
    <col min="6" max="6" width="40.7265625" style="1" bestFit="1" customWidth="1"/>
    <col min="7" max="7" width="47.54296875" style="1" bestFit="1" customWidth="1"/>
    <col min="8" max="16384" width="9.1796875" style="1"/>
  </cols>
  <sheetData>
    <row r="1" spans="1:7" ht="15" customHeight="1" x14ac:dyDescent="0.35">
      <c r="A1" s="2" t="s">
        <v>476</v>
      </c>
      <c r="B1" s="2" t="s">
        <v>477</v>
      </c>
      <c r="C1" s="2" t="s">
        <v>112</v>
      </c>
      <c r="D1" s="2" t="s">
        <v>125</v>
      </c>
      <c r="E1" s="2" t="s">
        <v>139</v>
      </c>
      <c r="F1" s="2" t="s">
        <v>202</v>
      </c>
      <c r="G1" s="19" t="s">
        <v>292</v>
      </c>
    </row>
    <row r="2" spans="1:7" ht="15" customHeight="1" x14ac:dyDescent="0.35">
      <c r="A2" s="1" t="s">
        <v>51</v>
      </c>
      <c r="B2" s="1" t="s">
        <v>0</v>
      </c>
      <c r="C2" s="1" t="s">
        <v>114</v>
      </c>
      <c r="D2" s="1" t="s">
        <v>319</v>
      </c>
      <c r="E2" s="1" t="s">
        <v>140</v>
      </c>
      <c r="F2" s="1" t="s">
        <v>199</v>
      </c>
      <c r="G2" s="20" t="s">
        <v>326</v>
      </c>
    </row>
    <row r="3" spans="1:7" ht="15" customHeight="1" x14ac:dyDescent="0.35">
      <c r="A3" s="1" t="s">
        <v>5</v>
      </c>
      <c r="B3" s="1" t="s">
        <v>1</v>
      </c>
      <c r="C3" s="1" t="s">
        <v>113</v>
      </c>
      <c r="D3" s="1" t="s">
        <v>320</v>
      </c>
      <c r="E3" s="1" t="s">
        <v>141</v>
      </c>
      <c r="F3" s="1" t="s">
        <v>200</v>
      </c>
      <c r="G3" s="20" t="s">
        <v>325</v>
      </c>
    </row>
    <row r="4" spans="1:7" ht="15" customHeight="1" x14ac:dyDescent="0.35">
      <c r="A4" s="1" t="s">
        <v>53</v>
      </c>
      <c r="B4" s="1" t="s">
        <v>52</v>
      </c>
      <c r="D4" s="1" t="s">
        <v>321</v>
      </c>
      <c r="F4" s="1" t="s">
        <v>201</v>
      </c>
      <c r="G4" s="20" t="s">
        <v>323</v>
      </c>
    </row>
    <row r="5" spans="1:7" ht="15" customHeight="1" x14ac:dyDescent="0.35">
      <c r="A5" s="1" t="s">
        <v>54</v>
      </c>
      <c r="B5" s="1" t="s">
        <v>2</v>
      </c>
      <c r="D5" s="1" t="s">
        <v>322</v>
      </c>
      <c r="F5" s="1" t="s">
        <v>206</v>
      </c>
      <c r="G5" s="20" t="s">
        <v>324</v>
      </c>
    </row>
    <row r="6" spans="1:7" ht="15" customHeight="1" x14ac:dyDescent="0.35">
      <c r="A6" s="1" t="s">
        <v>55</v>
      </c>
      <c r="B6" s="1" t="s">
        <v>3</v>
      </c>
      <c r="F6" s="1" t="s">
        <v>205</v>
      </c>
    </row>
    <row r="7" spans="1:7" ht="15" customHeight="1" x14ac:dyDescent="0.35">
      <c r="A7" s="1" t="s">
        <v>56</v>
      </c>
      <c r="B7" s="1" t="s">
        <v>4</v>
      </c>
      <c r="D7" s="2" t="s">
        <v>388</v>
      </c>
      <c r="F7" s="1" t="s">
        <v>204</v>
      </c>
      <c r="G7" s="19" t="s">
        <v>303</v>
      </c>
    </row>
    <row r="8" spans="1:7" ht="15" customHeight="1" x14ac:dyDescent="0.35">
      <c r="A8" s="1" t="s">
        <v>57</v>
      </c>
      <c r="B8" s="1" t="s">
        <v>6</v>
      </c>
      <c r="D8" s="1" t="s">
        <v>392</v>
      </c>
      <c r="F8" s="1" t="s">
        <v>203</v>
      </c>
      <c r="G8" s="20" t="s">
        <v>304</v>
      </c>
    </row>
    <row r="9" spans="1:7" ht="15" customHeight="1" x14ac:dyDescent="0.35">
      <c r="A9" s="1" t="s">
        <v>58</v>
      </c>
      <c r="B9" s="1" t="s">
        <v>7</v>
      </c>
      <c r="D9" s="1" t="s">
        <v>393</v>
      </c>
      <c r="G9" s="20" t="s">
        <v>305</v>
      </c>
    </row>
    <row r="10" spans="1:7" ht="15" customHeight="1" x14ac:dyDescent="0.35">
      <c r="A10" s="1" t="s">
        <v>59</v>
      </c>
      <c r="B10" s="1" t="s">
        <v>8</v>
      </c>
      <c r="D10" s="1" t="s">
        <v>394</v>
      </c>
      <c r="F10" s="2" t="s">
        <v>347</v>
      </c>
      <c r="G10" s="20" t="s">
        <v>306</v>
      </c>
    </row>
    <row r="11" spans="1:7" ht="15" customHeight="1" x14ac:dyDescent="0.35">
      <c r="A11" s="1" t="s">
        <v>669</v>
      </c>
      <c r="B11" s="1" t="s">
        <v>652</v>
      </c>
      <c r="F11" s="1" t="s">
        <v>349</v>
      </c>
      <c r="G11" s="20" t="s">
        <v>307</v>
      </c>
    </row>
    <row r="12" spans="1:7" ht="15" customHeight="1" x14ac:dyDescent="0.35">
      <c r="A12" s="1" t="s">
        <v>657</v>
      </c>
      <c r="B12" s="1" t="s">
        <v>9</v>
      </c>
      <c r="D12" s="2" t="s">
        <v>485</v>
      </c>
      <c r="F12" s="1" t="s">
        <v>350</v>
      </c>
      <c r="G12" s="20" t="s">
        <v>308</v>
      </c>
    </row>
    <row r="13" spans="1:7" ht="15" customHeight="1" x14ac:dyDescent="0.35">
      <c r="B13" s="1" t="s">
        <v>10</v>
      </c>
      <c r="D13" s="1" t="s">
        <v>486</v>
      </c>
      <c r="F13" s="1" t="s">
        <v>351</v>
      </c>
    </row>
    <row r="14" spans="1:7" ht="15" customHeight="1" x14ac:dyDescent="0.35">
      <c r="B14" s="1" t="s">
        <v>11</v>
      </c>
      <c r="D14" s="1" t="s">
        <v>487</v>
      </c>
      <c r="F14" s="1" t="s">
        <v>352</v>
      </c>
      <c r="G14" s="19" t="s">
        <v>293</v>
      </c>
    </row>
    <row r="15" spans="1:7" ht="15" customHeight="1" x14ac:dyDescent="0.35">
      <c r="B15" s="1" t="s">
        <v>12</v>
      </c>
      <c r="G15" s="20" t="s">
        <v>294</v>
      </c>
    </row>
    <row r="16" spans="1:7" ht="15" customHeight="1" x14ac:dyDescent="0.35">
      <c r="B16" s="1" t="s">
        <v>13</v>
      </c>
      <c r="D16" s="2" t="s">
        <v>489</v>
      </c>
      <c r="F16" s="2" t="s">
        <v>389</v>
      </c>
      <c r="G16" s="20" t="s">
        <v>295</v>
      </c>
    </row>
    <row r="17" spans="2:7" ht="15" customHeight="1" x14ac:dyDescent="0.35">
      <c r="B17" s="1" t="s">
        <v>14</v>
      </c>
      <c r="D17" s="1" t="s">
        <v>353</v>
      </c>
      <c r="F17" s="1" t="s">
        <v>395</v>
      </c>
      <c r="G17" s="20" t="s">
        <v>296</v>
      </c>
    </row>
    <row r="18" spans="2:7" ht="15" customHeight="1" x14ac:dyDescent="0.35">
      <c r="B18" s="1" t="s">
        <v>15</v>
      </c>
      <c r="D18" s="1" t="s">
        <v>354</v>
      </c>
      <c r="F18" s="1" t="s">
        <v>676</v>
      </c>
      <c r="G18" s="20" t="s">
        <v>297</v>
      </c>
    </row>
    <row r="19" spans="2:7" ht="15" customHeight="1" x14ac:dyDescent="0.35">
      <c r="B19" s="1" t="s">
        <v>653</v>
      </c>
      <c r="D19" s="1" t="s">
        <v>490</v>
      </c>
    </row>
    <row r="20" spans="2:7" ht="15" customHeight="1" x14ac:dyDescent="0.35">
      <c r="B20" s="1" t="s">
        <v>654</v>
      </c>
      <c r="F20" s="2" t="s">
        <v>396</v>
      </c>
      <c r="G20" s="2" t="s">
        <v>298</v>
      </c>
    </row>
    <row r="21" spans="2:7" ht="15" customHeight="1" x14ac:dyDescent="0.35">
      <c r="B21" s="1" t="s">
        <v>655</v>
      </c>
      <c r="F21" s="1" t="s">
        <v>397</v>
      </c>
      <c r="G21" s="1" t="s">
        <v>299</v>
      </c>
    </row>
    <row r="22" spans="2:7" ht="15" customHeight="1" x14ac:dyDescent="0.35">
      <c r="B22" s="1" t="s">
        <v>16</v>
      </c>
      <c r="F22" s="1" t="s">
        <v>398</v>
      </c>
      <c r="G22" s="1" t="s">
        <v>300</v>
      </c>
    </row>
    <row r="23" spans="2:7" ht="15" customHeight="1" x14ac:dyDescent="0.35">
      <c r="B23" s="1" t="s">
        <v>17</v>
      </c>
      <c r="F23" s="1" t="s">
        <v>399</v>
      </c>
      <c r="G23" s="1" t="s">
        <v>301</v>
      </c>
    </row>
    <row r="24" spans="2:7" ht="15" customHeight="1" x14ac:dyDescent="0.35">
      <c r="B24" s="1" t="s">
        <v>18</v>
      </c>
      <c r="F24" s="1" t="s">
        <v>400</v>
      </c>
      <c r="G24" s="1" t="s">
        <v>302</v>
      </c>
    </row>
    <row r="25" spans="2:7" ht="15" customHeight="1" x14ac:dyDescent="0.35">
      <c r="B25" s="1" t="s">
        <v>19</v>
      </c>
      <c r="F25" s="1" t="s">
        <v>401</v>
      </c>
      <c r="G25" s="1" t="s">
        <v>309</v>
      </c>
    </row>
    <row r="26" spans="2:7" ht="15" customHeight="1" x14ac:dyDescent="0.35">
      <c r="B26" s="1" t="s">
        <v>656</v>
      </c>
      <c r="G26" s="1" t="s">
        <v>310</v>
      </c>
    </row>
    <row r="27" spans="2:7" ht="15" customHeight="1" x14ac:dyDescent="0.35">
      <c r="B27" s="1" t="s">
        <v>20</v>
      </c>
    </row>
    <row r="28" spans="2:7" ht="15" customHeight="1" x14ac:dyDescent="0.35">
      <c r="B28" s="1" t="s">
        <v>21</v>
      </c>
      <c r="G28" s="19" t="s">
        <v>311</v>
      </c>
    </row>
    <row r="29" spans="2:7" ht="15" customHeight="1" x14ac:dyDescent="0.35">
      <c r="B29" s="1" t="s">
        <v>22</v>
      </c>
      <c r="G29" s="20" t="s">
        <v>312</v>
      </c>
    </row>
    <row r="30" spans="2:7" ht="15" customHeight="1" x14ac:dyDescent="0.35">
      <c r="B30" s="1" t="s">
        <v>23</v>
      </c>
      <c r="G30" s="20" t="s">
        <v>313</v>
      </c>
    </row>
    <row r="31" spans="2:7" ht="15" customHeight="1" x14ac:dyDescent="0.35">
      <c r="B31" s="1" t="s">
        <v>24</v>
      </c>
      <c r="G31" s="20" t="s">
        <v>314</v>
      </c>
    </row>
    <row r="32" spans="2:7" ht="15" customHeight="1" x14ac:dyDescent="0.35">
      <c r="B32" s="1" t="s">
        <v>25</v>
      </c>
      <c r="G32" s="20" t="s">
        <v>315</v>
      </c>
    </row>
    <row r="33" spans="2:7" ht="15" customHeight="1" x14ac:dyDescent="0.35">
      <c r="B33" s="1" t="s">
        <v>26</v>
      </c>
      <c r="G33" s="20" t="s">
        <v>316</v>
      </c>
    </row>
    <row r="34" spans="2:7" ht="15" customHeight="1" x14ac:dyDescent="0.35">
      <c r="B34" s="1" t="s">
        <v>27</v>
      </c>
      <c r="G34" s="20" t="s">
        <v>317</v>
      </c>
    </row>
    <row r="35" spans="2:7" ht="15" customHeight="1" x14ac:dyDescent="0.35">
      <c r="B35" s="1" t="s">
        <v>28</v>
      </c>
      <c r="G35" s="20" t="s">
        <v>318</v>
      </c>
    </row>
    <row r="36" spans="2:7" ht="15" customHeight="1" x14ac:dyDescent="0.35">
      <c r="B36" s="1" t="s">
        <v>29</v>
      </c>
    </row>
    <row r="37" spans="2:7" ht="15" customHeight="1" x14ac:dyDescent="0.35">
      <c r="B37" s="1" t="s">
        <v>30</v>
      </c>
    </row>
    <row r="38" spans="2:7" ht="15" customHeight="1" x14ac:dyDescent="0.35">
      <c r="B38" s="1" t="s">
        <v>31</v>
      </c>
    </row>
    <row r="39" spans="2:7" ht="15" customHeight="1" x14ac:dyDescent="0.35">
      <c r="B39" s="1" t="s">
        <v>32</v>
      </c>
    </row>
    <row r="40" spans="2:7" ht="15" customHeight="1" x14ac:dyDescent="0.35">
      <c r="B40" s="1" t="s">
        <v>33</v>
      </c>
    </row>
    <row r="41" spans="2:7" ht="15" customHeight="1" x14ac:dyDescent="0.35">
      <c r="B41" s="1" t="s">
        <v>34</v>
      </c>
    </row>
    <row r="42" spans="2:7" ht="15" customHeight="1" x14ac:dyDescent="0.35">
      <c r="B42" s="1" t="s">
        <v>35</v>
      </c>
    </row>
    <row r="43" spans="2:7" ht="15" customHeight="1" x14ac:dyDescent="0.35">
      <c r="B43" s="1" t="s">
        <v>36</v>
      </c>
    </row>
    <row r="44" spans="2:7" ht="15" customHeight="1" x14ac:dyDescent="0.35">
      <c r="B44" s="1" t="s">
        <v>37</v>
      </c>
    </row>
    <row r="45" spans="2:7" ht="15" customHeight="1" x14ac:dyDescent="0.35">
      <c r="B45" s="1" t="s">
        <v>38</v>
      </c>
    </row>
    <row r="46" spans="2:7" ht="15" customHeight="1" x14ac:dyDescent="0.35">
      <c r="B46" s="1" t="s">
        <v>39</v>
      </c>
    </row>
    <row r="47" spans="2:7" ht="15" customHeight="1" x14ac:dyDescent="0.35">
      <c r="B47" s="1" t="s">
        <v>40</v>
      </c>
    </row>
    <row r="48" spans="2:7" ht="15" customHeight="1" x14ac:dyDescent="0.35">
      <c r="B48" s="1" t="s">
        <v>41</v>
      </c>
    </row>
    <row r="49" spans="2:2" ht="15" customHeight="1" x14ac:dyDescent="0.35">
      <c r="B49" s="1" t="s">
        <v>42</v>
      </c>
    </row>
    <row r="50" spans="2:2" ht="15" customHeight="1" x14ac:dyDescent="0.35">
      <c r="B50" s="24" t="s">
        <v>43</v>
      </c>
    </row>
    <row r="51" spans="2:2" ht="15" customHeight="1" x14ac:dyDescent="0.35">
      <c r="B51" s="24" t="s">
        <v>44</v>
      </c>
    </row>
    <row r="52" spans="2:2" ht="15" customHeight="1" x14ac:dyDescent="0.35">
      <c r="B52" s="24" t="s">
        <v>45</v>
      </c>
    </row>
    <row r="53" spans="2:2" ht="15" customHeight="1" x14ac:dyDescent="0.35">
      <c r="B53" s="24" t="s">
        <v>46</v>
      </c>
    </row>
    <row r="54" spans="2:2" ht="15" customHeight="1" x14ac:dyDescent="0.35">
      <c r="B54" s="24" t="s">
        <v>47</v>
      </c>
    </row>
    <row r="55" spans="2:2" ht="15" customHeight="1" x14ac:dyDescent="0.35">
      <c r="B55" s="24" t="s">
        <v>48</v>
      </c>
    </row>
    <row r="56" spans="2:2" ht="15" customHeight="1" x14ac:dyDescent="0.35">
      <c r="B56" s="24" t="s">
        <v>49</v>
      </c>
    </row>
    <row r="57" spans="2:2" ht="15" customHeight="1" x14ac:dyDescent="0.35">
      <c r="B57" s="24" t="s">
        <v>50</v>
      </c>
    </row>
    <row r="58" spans="2:2" ht="15" customHeight="1" x14ac:dyDescent="0.35">
      <c r="B58" s="24" t="s">
        <v>666</v>
      </c>
    </row>
    <row r="59" spans="2:2" ht="15" customHeight="1" x14ac:dyDescent="0.35">
      <c r="B59" s="24" t="s">
        <v>667</v>
      </c>
    </row>
    <row r="60" spans="2:2" ht="15" customHeight="1" x14ac:dyDescent="0.35">
      <c r="B60" s="24" t="s">
        <v>668</v>
      </c>
    </row>
    <row r="61" spans="2:2" ht="15" customHeight="1" x14ac:dyDescent="0.35">
      <c r="B61" s="24" t="s">
        <v>662</v>
      </c>
    </row>
    <row r="62" spans="2:2" ht="15" customHeight="1" x14ac:dyDescent="0.35">
      <c r="B62" s="24" t="s">
        <v>659</v>
      </c>
    </row>
    <row r="63" spans="2:2" ht="15" customHeight="1" x14ac:dyDescent="0.35">
      <c r="B63" s="24" t="s">
        <v>664</v>
      </c>
    </row>
    <row r="64" spans="2:2" ht="15" customHeight="1" x14ac:dyDescent="0.35">
      <c r="B64" s="24" t="s">
        <v>663</v>
      </c>
    </row>
    <row r="65" spans="2:2" ht="15" customHeight="1" x14ac:dyDescent="0.35">
      <c r="B65" s="24" t="s">
        <v>665</v>
      </c>
    </row>
  </sheetData>
  <sortState ref="B288:B298">
    <sortCondition ref="B288"/>
  </sortState>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GX2"/>
  <sheetViews>
    <sheetView workbookViewId="0">
      <selection activeCell="A2" sqref="A2"/>
    </sheetView>
  </sheetViews>
  <sheetFormatPr defaultColWidth="9.1796875" defaultRowHeight="15" customHeight="1" x14ac:dyDescent="0.35"/>
  <cols>
    <col min="1" max="1" width="6.26953125" style="24" bestFit="1" customWidth="1"/>
    <col min="2" max="2" width="9.7265625" style="24" bestFit="1" customWidth="1"/>
    <col min="3" max="3" width="6.26953125" style="24" bestFit="1" customWidth="1"/>
    <col min="4" max="4" width="15.1796875" style="24" bestFit="1" customWidth="1"/>
    <col min="5" max="5" width="18.1796875" style="24" bestFit="1" customWidth="1"/>
    <col min="6" max="6" width="19.1796875" style="24" bestFit="1" customWidth="1"/>
    <col min="7" max="7" width="14.54296875" style="24" bestFit="1" customWidth="1"/>
    <col min="8" max="8" width="20.81640625" style="24" bestFit="1" customWidth="1"/>
    <col min="9" max="9" width="16.7265625" style="24" bestFit="1" customWidth="1"/>
    <col min="10" max="10" width="20.54296875" style="24" bestFit="1" customWidth="1"/>
    <col min="11" max="11" width="21.7265625" style="24" bestFit="1" customWidth="1"/>
    <col min="12" max="12" width="20.453125" style="24" bestFit="1" customWidth="1"/>
    <col min="13" max="13" width="16.26953125" style="24" bestFit="1" customWidth="1"/>
    <col min="14" max="14" width="20.1796875" style="24" bestFit="1" customWidth="1"/>
    <col min="15" max="15" width="21.1796875" style="24" bestFit="1" customWidth="1"/>
    <col min="16" max="16" width="23.7265625" style="24" bestFit="1" customWidth="1"/>
    <col min="17" max="17" width="10.7265625" style="24" bestFit="1" customWidth="1"/>
    <col min="18" max="18" width="21.7265625" style="24" bestFit="1" customWidth="1"/>
    <col min="19" max="19" width="9" style="24" bestFit="1" customWidth="1"/>
    <col min="20" max="20" width="9.26953125" style="24" bestFit="1" customWidth="1"/>
    <col min="21" max="21" width="4.453125" style="24" bestFit="1" customWidth="1"/>
    <col min="22" max="22" width="6.7265625" style="24" bestFit="1" customWidth="1"/>
    <col min="23" max="23" width="4.7265625" style="24" bestFit="1" customWidth="1"/>
    <col min="24" max="24" width="13.81640625" style="24" bestFit="1" customWidth="1"/>
    <col min="25" max="25" width="23" style="24" bestFit="1" customWidth="1"/>
    <col min="26" max="26" width="12.26953125" style="24" bestFit="1" customWidth="1"/>
    <col min="27" max="27" width="23" style="24" bestFit="1" customWidth="1"/>
    <col min="28" max="28" width="12.26953125" style="24" bestFit="1" customWidth="1"/>
    <col min="29" max="29" width="23" style="24" bestFit="1" customWidth="1"/>
    <col min="30" max="30" width="12.26953125" style="24" bestFit="1" customWidth="1"/>
    <col min="31" max="31" width="27.1796875" style="24" bestFit="1" customWidth="1"/>
    <col min="32" max="32" width="26.26953125" style="24" bestFit="1" customWidth="1"/>
    <col min="33" max="33" width="27.1796875" style="24" bestFit="1" customWidth="1"/>
    <col min="34" max="34" width="24.54296875" style="24" bestFit="1" customWidth="1"/>
    <col min="35" max="35" width="28" style="24" bestFit="1" customWidth="1"/>
    <col min="36" max="36" width="26.26953125" style="24" bestFit="1" customWidth="1"/>
    <col min="37" max="37" width="27.1796875" style="24" bestFit="1" customWidth="1"/>
    <col min="38" max="38" width="24.54296875" style="24" bestFit="1" customWidth="1"/>
    <col min="39" max="39" width="18.1796875" style="24" bestFit="1" customWidth="1"/>
    <col min="40" max="40" width="16.26953125" style="24" bestFit="1" customWidth="1"/>
    <col min="41" max="41" width="21.453125" style="24" bestFit="1" customWidth="1"/>
    <col min="42" max="42" width="13.54296875" style="24" bestFit="1" customWidth="1"/>
    <col min="43" max="43" width="21.81640625" style="24" bestFit="1" customWidth="1"/>
    <col min="44" max="44" width="22.453125" style="24" bestFit="1" customWidth="1"/>
    <col min="45" max="45" width="32.7265625" style="24" bestFit="1" customWidth="1"/>
    <col min="46" max="46" width="23" style="24" bestFit="1" customWidth="1"/>
    <col min="47" max="47" width="15.1796875" style="24" bestFit="1" customWidth="1"/>
    <col min="48" max="48" width="23.453125" style="24" bestFit="1" customWidth="1"/>
    <col min="49" max="49" width="18.1796875" style="24" bestFit="1" customWidth="1"/>
    <col min="50" max="50" width="16.26953125" style="24" bestFit="1" customWidth="1"/>
    <col min="51" max="51" width="21.453125" style="24" bestFit="1" customWidth="1"/>
    <col min="52" max="52" width="13.54296875" style="24" bestFit="1" customWidth="1"/>
    <col min="53" max="53" width="21.81640625" style="24" bestFit="1" customWidth="1"/>
    <col min="54" max="54" width="22.453125" style="24" bestFit="1" customWidth="1"/>
    <col min="55" max="55" width="32.7265625" style="24" bestFit="1" customWidth="1"/>
    <col min="56" max="56" width="23" style="24" bestFit="1" customWidth="1"/>
    <col min="57" max="57" width="15.1796875" style="24" bestFit="1" customWidth="1"/>
    <col min="58" max="58" width="23.453125" style="24" bestFit="1" customWidth="1"/>
    <col min="59" max="59" width="17.453125" style="24" bestFit="1" customWidth="1"/>
    <col min="60" max="60" width="20.453125" style="24" bestFit="1" customWidth="1"/>
    <col min="61" max="61" width="12.54296875" style="24" bestFit="1" customWidth="1"/>
    <col min="62" max="62" width="20.81640625" style="24" bestFit="1" customWidth="1"/>
    <col min="63" max="63" width="21.54296875" style="24" bestFit="1" customWidth="1"/>
    <col min="64" max="64" width="15.26953125" style="24" bestFit="1" customWidth="1"/>
    <col min="65" max="65" width="20.7265625" style="24" bestFit="1" customWidth="1"/>
    <col min="66" max="66" width="12.81640625" style="24" bestFit="1" customWidth="1"/>
    <col min="67" max="67" width="21.1796875" style="24" bestFit="1" customWidth="1"/>
    <col min="68" max="68" width="21.81640625" style="24" bestFit="1" customWidth="1"/>
    <col min="69" max="69" width="30.7265625" style="24" bestFit="1" customWidth="1"/>
    <col min="70" max="70" width="29" style="24" bestFit="1" customWidth="1"/>
    <col min="71" max="71" width="39.81640625" style="24" bestFit="1" customWidth="1"/>
    <col min="72" max="72" width="34.453125" style="24" bestFit="1" customWidth="1"/>
    <col min="73" max="73" width="35.453125" style="24" bestFit="1" customWidth="1"/>
    <col min="74" max="74" width="23.453125" style="24" bestFit="1" customWidth="1"/>
    <col min="75" max="75" width="22.1796875" style="24" bestFit="1" customWidth="1"/>
    <col min="76" max="76" width="22" style="24" bestFit="1" customWidth="1"/>
    <col min="77" max="77" width="16.26953125" style="24" bestFit="1" customWidth="1"/>
    <col min="78" max="78" width="35.26953125" style="24" bestFit="1" customWidth="1"/>
    <col min="79" max="79" width="28.7265625" style="24" bestFit="1" customWidth="1"/>
    <col min="80" max="80" width="30.7265625" style="24" bestFit="1" customWidth="1"/>
    <col min="81" max="81" width="29" style="24" bestFit="1" customWidth="1"/>
    <col min="82" max="82" width="39.81640625" style="24" bestFit="1" customWidth="1"/>
    <col min="83" max="83" width="34.453125" style="24" bestFit="1" customWidth="1"/>
    <col min="84" max="84" width="35.453125" style="24" bestFit="1" customWidth="1"/>
    <col min="85" max="85" width="23.453125" style="24" bestFit="1" customWidth="1"/>
    <col min="86" max="86" width="22.1796875" style="24" bestFit="1" customWidth="1"/>
    <col min="87" max="87" width="22" style="24" bestFit="1" customWidth="1"/>
    <col min="88" max="88" width="16.26953125" style="24" bestFit="1" customWidth="1"/>
    <col min="89" max="89" width="35.26953125" style="24" bestFit="1" customWidth="1"/>
    <col min="90" max="90" width="28.7265625" style="24" bestFit="1" customWidth="1"/>
    <col min="91" max="91" width="30.7265625" style="24" bestFit="1" customWidth="1"/>
    <col min="92" max="92" width="29" style="24" bestFit="1" customWidth="1"/>
    <col min="93" max="93" width="39.81640625" style="24" bestFit="1" customWidth="1"/>
    <col min="94" max="94" width="34.453125" style="24" bestFit="1" customWidth="1"/>
    <col min="95" max="95" width="35.453125" style="24" bestFit="1" customWidth="1"/>
    <col min="96" max="96" width="23.453125" style="24" bestFit="1" customWidth="1"/>
    <col min="97" max="97" width="22.1796875" style="24" bestFit="1" customWidth="1"/>
    <col min="98" max="98" width="22" style="24" bestFit="1" customWidth="1"/>
    <col min="99" max="99" width="16.26953125" style="24" bestFit="1" customWidth="1"/>
    <col min="100" max="100" width="35.26953125" style="24" bestFit="1" customWidth="1"/>
    <col min="101" max="101" width="28.7265625" style="24" bestFit="1" customWidth="1"/>
    <col min="102" max="102" width="30.7265625" style="24" bestFit="1" customWidth="1"/>
    <col min="103" max="103" width="29" style="24" bestFit="1" customWidth="1"/>
    <col min="104" max="104" width="39.81640625" style="24" bestFit="1" customWidth="1"/>
    <col min="105" max="105" width="34.453125" style="24" bestFit="1" customWidth="1"/>
    <col min="106" max="106" width="35.453125" style="24" bestFit="1" customWidth="1"/>
    <col min="107" max="107" width="23.453125" style="24" bestFit="1" customWidth="1"/>
    <col min="108" max="108" width="22.1796875" style="24" bestFit="1" customWidth="1"/>
    <col min="109" max="109" width="22" style="24" bestFit="1" customWidth="1"/>
    <col min="110" max="110" width="16.26953125" style="24" bestFit="1" customWidth="1"/>
    <col min="111" max="111" width="35.26953125" style="24" bestFit="1" customWidth="1"/>
    <col min="112" max="112" width="28.7265625" style="24" bestFit="1" customWidth="1"/>
    <col min="113" max="113" width="30.7265625" style="24" bestFit="1" customWidth="1"/>
    <col min="114" max="114" width="29" style="24" bestFit="1" customWidth="1"/>
    <col min="115" max="115" width="39.81640625" style="24" bestFit="1" customWidth="1"/>
    <col min="116" max="116" width="34.453125" style="24" bestFit="1" customWidth="1"/>
    <col min="117" max="117" width="35.453125" style="24" bestFit="1" customWidth="1"/>
    <col min="118" max="118" width="23.453125" style="24" bestFit="1" customWidth="1"/>
    <col min="119" max="119" width="22.1796875" style="24" bestFit="1" customWidth="1"/>
    <col min="120" max="120" width="22" style="24" bestFit="1" customWidth="1"/>
    <col min="121" max="121" width="16.26953125" style="24" bestFit="1" customWidth="1"/>
    <col min="122" max="122" width="35.26953125" style="24" bestFit="1" customWidth="1"/>
    <col min="123" max="123" width="28.7265625" style="24" bestFit="1" customWidth="1"/>
    <col min="124" max="124" width="30.7265625" style="24" bestFit="1" customWidth="1"/>
    <col min="125" max="125" width="29" style="24" bestFit="1" customWidth="1"/>
    <col min="126" max="126" width="39.81640625" style="24" bestFit="1" customWidth="1"/>
    <col min="127" max="127" width="34.453125" style="24" bestFit="1" customWidth="1"/>
    <col min="128" max="128" width="35.453125" style="24" bestFit="1" customWidth="1"/>
    <col min="129" max="129" width="23.453125" style="24" bestFit="1" customWidth="1"/>
    <col min="130" max="130" width="22.1796875" style="24" bestFit="1" customWidth="1"/>
    <col min="131" max="131" width="22" style="24" bestFit="1" customWidth="1"/>
    <col min="132" max="132" width="16.26953125" style="24" bestFit="1" customWidth="1"/>
    <col min="133" max="133" width="35.26953125" style="24" bestFit="1" customWidth="1"/>
    <col min="134" max="134" width="28.7265625" style="24" bestFit="1" customWidth="1"/>
    <col min="135" max="135" width="30.7265625" style="24" bestFit="1" customWidth="1"/>
    <col min="136" max="136" width="29" style="24" bestFit="1" customWidth="1"/>
    <col min="137" max="137" width="39.81640625" style="24" bestFit="1" customWidth="1"/>
    <col min="138" max="138" width="34.453125" style="24" bestFit="1" customWidth="1"/>
    <col min="139" max="139" width="35.453125" style="24" bestFit="1" customWidth="1"/>
    <col min="140" max="140" width="23.453125" style="24" bestFit="1" customWidth="1"/>
    <col min="141" max="141" width="22.1796875" style="24" bestFit="1" customWidth="1"/>
    <col min="142" max="142" width="22" style="24" bestFit="1" customWidth="1"/>
    <col min="143" max="143" width="16.26953125" style="24" bestFit="1" customWidth="1"/>
    <col min="144" max="144" width="35.26953125" style="24" bestFit="1" customWidth="1"/>
    <col min="145" max="145" width="28.7265625" style="24" bestFit="1" customWidth="1"/>
    <col min="146" max="146" width="30.7265625" style="24" bestFit="1" customWidth="1"/>
    <col min="147" max="147" width="29" style="24" bestFit="1" customWidth="1"/>
    <col min="148" max="148" width="39.81640625" style="24" bestFit="1" customWidth="1"/>
    <col min="149" max="149" width="34.453125" style="24" bestFit="1" customWidth="1"/>
    <col min="150" max="150" width="35.453125" style="24" bestFit="1" customWidth="1"/>
    <col min="151" max="151" width="23.453125" style="24" bestFit="1" customWidth="1"/>
    <col min="152" max="152" width="22.1796875" style="24" bestFit="1" customWidth="1"/>
    <col min="153" max="153" width="22" style="24" bestFit="1" customWidth="1"/>
    <col min="154" max="154" width="16.26953125" style="24" bestFit="1" customWidth="1"/>
    <col min="155" max="155" width="35.26953125" style="24" bestFit="1" customWidth="1"/>
    <col min="156" max="156" width="28.7265625" style="24" bestFit="1" customWidth="1"/>
    <col min="157" max="157" width="30.7265625" style="24" bestFit="1" customWidth="1"/>
    <col min="158" max="158" width="29" style="24" bestFit="1" customWidth="1"/>
    <col min="159" max="159" width="39.81640625" style="24" bestFit="1" customWidth="1"/>
    <col min="160" max="160" width="34.453125" style="24" bestFit="1" customWidth="1"/>
    <col min="161" max="161" width="35.453125" style="24" bestFit="1" customWidth="1"/>
    <col min="162" max="162" width="23.453125" style="24" bestFit="1" customWidth="1"/>
    <col min="163" max="163" width="22.1796875" style="24" bestFit="1" customWidth="1"/>
    <col min="164" max="164" width="22" style="24" bestFit="1" customWidth="1"/>
    <col min="165" max="165" width="16.26953125" style="24" bestFit="1" customWidth="1"/>
    <col min="166" max="166" width="35.26953125" style="24" bestFit="1" customWidth="1"/>
    <col min="167" max="167" width="28.7265625" style="24" bestFit="1" customWidth="1"/>
    <col min="168" max="168" width="31.7265625" style="24" bestFit="1" customWidth="1"/>
    <col min="169" max="169" width="30.1796875" style="24" bestFit="1" customWidth="1"/>
    <col min="170" max="170" width="40.81640625" style="24" bestFit="1" customWidth="1"/>
    <col min="171" max="171" width="35.453125" style="24" bestFit="1" customWidth="1"/>
    <col min="172" max="172" width="36.453125" style="24" bestFit="1" customWidth="1"/>
    <col min="173" max="173" width="24.453125" style="24" bestFit="1" customWidth="1"/>
    <col min="174" max="174" width="23.1796875" style="24" bestFit="1" customWidth="1"/>
    <col min="175" max="175" width="23" style="24" bestFit="1" customWidth="1"/>
    <col min="176" max="176" width="17.453125" style="24" bestFit="1" customWidth="1"/>
    <col min="177" max="177" width="36.26953125" style="24" bestFit="1" customWidth="1"/>
    <col min="178" max="178" width="29.81640625" style="24" bestFit="1" customWidth="1"/>
    <col min="179" max="179" width="20.54296875" style="24" bestFit="1" customWidth="1"/>
    <col min="180" max="180" width="12.7265625" style="24" bestFit="1" customWidth="1"/>
    <col min="181" max="181" width="14.81640625" style="24" bestFit="1" customWidth="1"/>
    <col min="182" max="182" width="21.1796875" style="24" bestFit="1" customWidth="1"/>
    <col min="183" max="183" width="38.26953125" style="24" bestFit="1" customWidth="1"/>
    <col min="184" max="184" width="11" style="24" bestFit="1" customWidth="1"/>
    <col min="185" max="185" width="31.26953125" style="24" bestFit="1" customWidth="1"/>
    <col min="186" max="186" width="44" style="24" bestFit="1" customWidth="1"/>
    <col min="187" max="187" width="20.54296875" style="24" bestFit="1" customWidth="1"/>
    <col min="188" max="188" width="12.7265625" style="24" bestFit="1" customWidth="1"/>
    <col min="189" max="189" width="14.81640625" style="24" bestFit="1" customWidth="1"/>
    <col min="190" max="190" width="21.1796875" style="24" bestFit="1" customWidth="1"/>
    <col min="191" max="191" width="38.26953125" style="24" bestFit="1" customWidth="1"/>
    <col min="192" max="192" width="11" style="24" bestFit="1" customWidth="1"/>
    <col min="193" max="193" width="31.26953125" style="24" bestFit="1" customWidth="1"/>
    <col min="194" max="194" width="44" style="24" bestFit="1" customWidth="1"/>
    <col min="195" max="195" width="20.54296875" style="24" bestFit="1" customWidth="1"/>
    <col min="196" max="196" width="12.7265625" style="24" bestFit="1" customWidth="1"/>
    <col min="197" max="197" width="14.81640625" style="24" bestFit="1" customWidth="1"/>
    <col min="198" max="198" width="21.1796875" style="24" bestFit="1" customWidth="1"/>
    <col min="199" max="199" width="38.26953125" style="24" bestFit="1" customWidth="1"/>
    <col min="200" max="200" width="11" style="24" bestFit="1" customWidth="1"/>
    <col min="201" max="201" width="31.26953125" style="24" bestFit="1" customWidth="1"/>
    <col min="202" max="202" width="44" style="24" bestFit="1" customWidth="1"/>
    <col min="203" max="203" width="33.54296875" style="24" bestFit="1" customWidth="1"/>
    <col min="204" max="204" width="40.7265625" style="24" bestFit="1" customWidth="1"/>
    <col min="205" max="205" width="33.54296875" style="24" bestFit="1" customWidth="1"/>
    <col min="206" max="206" width="40.7265625" style="24" bestFit="1" customWidth="1"/>
    <col min="207" max="16384" width="9.1796875" style="24"/>
  </cols>
  <sheetData>
    <row r="1" spans="1:206" ht="15" customHeight="1" x14ac:dyDescent="0.35">
      <c r="A1" s="22" t="s">
        <v>60</v>
      </c>
      <c r="B1" s="22" t="s">
        <v>61</v>
      </c>
      <c r="C1" s="22" t="s">
        <v>112</v>
      </c>
      <c r="D1" s="22" t="s">
        <v>62</v>
      </c>
      <c r="E1" s="22" t="s">
        <v>63</v>
      </c>
      <c r="F1" s="22" t="s">
        <v>496</v>
      </c>
      <c r="G1" s="22" t="s">
        <v>497</v>
      </c>
      <c r="H1" s="22" t="s">
        <v>66</v>
      </c>
      <c r="I1" s="22" t="s">
        <v>65</v>
      </c>
      <c r="J1" s="22" t="s">
        <v>64</v>
      </c>
      <c r="K1" s="22" t="s">
        <v>498</v>
      </c>
      <c r="L1" s="22" t="s">
        <v>67</v>
      </c>
      <c r="M1" s="22" t="s">
        <v>69</v>
      </c>
      <c r="N1" s="22" t="s">
        <v>68</v>
      </c>
      <c r="O1" s="22" t="s">
        <v>499</v>
      </c>
      <c r="P1" s="22" t="s">
        <v>185</v>
      </c>
      <c r="Q1" s="22" t="s">
        <v>70</v>
      </c>
      <c r="R1" s="22" t="s">
        <v>76</v>
      </c>
      <c r="S1" s="22" t="s">
        <v>71</v>
      </c>
      <c r="T1" s="22" t="s">
        <v>72</v>
      </c>
      <c r="U1" s="22" t="s">
        <v>73</v>
      </c>
      <c r="V1" s="22" t="s">
        <v>74</v>
      </c>
      <c r="W1" s="22" t="s">
        <v>75</v>
      </c>
      <c r="X1" s="22" t="s">
        <v>124</v>
      </c>
      <c r="Y1" s="22" t="s">
        <v>126</v>
      </c>
      <c r="Z1" s="22" t="s">
        <v>127</v>
      </c>
      <c r="AA1" s="22" t="s">
        <v>128</v>
      </c>
      <c r="AB1" s="22" t="s">
        <v>129</v>
      </c>
      <c r="AC1" s="22" t="s">
        <v>130</v>
      </c>
      <c r="AD1" s="22" t="s">
        <v>131</v>
      </c>
      <c r="AE1" s="22" t="s">
        <v>353</v>
      </c>
      <c r="AF1" s="22" t="s">
        <v>355</v>
      </c>
      <c r="AG1" s="22" t="s">
        <v>356</v>
      </c>
      <c r="AH1" s="22" t="s">
        <v>474</v>
      </c>
      <c r="AI1" s="22" t="s">
        <v>354</v>
      </c>
      <c r="AJ1" s="22" t="s">
        <v>357</v>
      </c>
      <c r="AK1" s="22" t="s">
        <v>358</v>
      </c>
      <c r="AL1" s="22" t="s">
        <v>475</v>
      </c>
      <c r="AM1" s="21" t="s">
        <v>506</v>
      </c>
      <c r="AN1" s="21" t="s">
        <v>427</v>
      </c>
      <c r="AO1" s="21" t="s">
        <v>507</v>
      </c>
      <c r="AP1" s="21" t="s">
        <v>508</v>
      </c>
      <c r="AQ1" s="21" t="s">
        <v>509</v>
      </c>
      <c r="AR1" s="21" t="s">
        <v>510</v>
      </c>
      <c r="AS1" s="21" t="s">
        <v>500</v>
      </c>
      <c r="AT1" s="21" t="s">
        <v>502</v>
      </c>
      <c r="AU1" s="21" t="s">
        <v>503</v>
      </c>
      <c r="AV1" s="21" t="s">
        <v>504</v>
      </c>
      <c r="AW1" s="21" t="s">
        <v>505</v>
      </c>
      <c r="AX1" s="21" t="s">
        <v>428</v>
      </c>
      <c r="AY1" s="21" t="s">
        <v>511</v>
      </c>
      <c r="AZ1" s="21" t="s">
        <v>512</v>
      </c>
      <c r="BA1" s="21" t="s">
        <v>513</v>
      </c>
      <c r="BB1" s="21" t="s">
        <v>514</v>
      </c>
      <c r="BC1" s="21" t="s">
        <v>501</v>
      </c>
      <c r="BD1" s="21" t="s">
        <v>515</v>
      </c>
      <c r="BE1" s="21" t="s">
        <v>516</v>
      </c>
      <c r="BF1" s="21" t="s">
        <v>517</v>
      </c>
      <c r="BG1" s="21" t="s">
        <v>360</v>
      </c>
      <c r="BH1" s="21" t="s">
        <v>518</v>
      </c>
      <c r="BI1" s="21" t="s">
        <v>519</v>
      </c>
      <c r="BJ1" s="21" t="s">
        <v>520</v>
      </c>
      <c r="BK1" s="21" t="s">
        <v>521</v>
      </c>
      <c r="BL1" s="21" t="s">
        <v>361</v>
      </c>
      <c r="BM1" s="21" t="s">
        <v>522</v>
      </c>
      <c r="BN1" s="21" t="s">
        <v>523</v>
      </c>
      <c r="BO1" s="21" t="s">
        <v>524</v>
      </c>
      <c r="BP1" s="21" t="s">
        <v>525</v>
      </c>
      <c r="BQ1" s="21" t="s">
        <v>528</v>
      </c>
      <c r="BR1" s="22" t="s">
        <v>529</v>
      </c>
      <c r="BS1" s="21" t="s">
        <v>377</v>
      </c>
      <c r="BT1" s="22" t="s">
        <v>530</v>
      </c>
      <c r="BU1" s="22" t="s">
        <v>531</v>
      </c>
      <c r="BV1" s="21" t="s">
        <v>532</v>
      </c>
      <c r="BW1" s="21" t="s">
        <v>533</v>
      </c>
      <c r="BX1" s="21" t="s">
        <v>534</v>
      </c>
      <c r="BY1" s="21" t="s">
        <v>535</v>
      </c>
      <c r="BZ1" s="23" t="s">
        <v>536</v>
      </c>
      <c r="CA1" s="23" t="s">
        <v>537</v>
      </c>
      <c r="CB1" s="21" t="s">
        <v>538</v>
      </c>
      <c r="CC1" s="22" t="s">
        <v>539</v>
      </c>
      <c r="CD1" s="21" t="s">
        <v>378</v>
      </c>
      <c r="CE1" s="22" t="s">
        <v>540</v>
      </c>
      <c r="CF1" s="22" t="s">
        <v>541</v>
      </c>
      <c r="CG1" s="21" t="s">
        <v>542</v>
      </c>
      <c r="CH1" s="21" t="s">
        <v>543</v>
      </c>
      <c r="CI1" s="21" t="s">
        <v>544</v>
      </c>
      <c r="CJ1" s="21" t="s">
        <v>545</v>
      </c>
      <c r="CK1" s="23" t="s">
        <v>546</v>
      </c>
      <c r="CL1" s="23" t="s">
        <v>547</v>
      </c>
      <c r="CM1" s="21" t="s">
        <v>548</v>
      </c>
      <c r="CN1" s="22" t="s">
        <v>549</v>
      </c>
      <c r="CO1" s="21" t="s">
        <v>379</v>
      </c>
      <c r="CP1" s="22" t="s">
        <v>550</v>
      </c>
      <c r="CQ1" s="22" t="s">
        <v>551</v>
      </c>
      <c r="CR1" s="21" t="s">
        <v>552</v>
      </c>
      <c r="CS1" s="21" t="s">
        <v>553</v>
      </c>
      <c r="CT1" s="21" t="s">
        <v>554</v>
      </c>
      <c r="CU1" s="21" t="s">
        <v>555</v>
      </c>
      <c r="CV1" s="23" t="s">
        <v>556</v>
      </c>
      <c r="CW1" s="23" t="s">
        <v>557</v>
      </c>
      <c r="CX1" s="21" t="s">
        <v>559</v>
      </c>
      <c r="CY1" s="22" t="s">
        <v>560</v>
      </c>
      <c r="CZ1" s="21" t="s">
        <v>380</v>
      </c>
      <c r="DA1" s="22" t="s">
        <v>561</v>
      </c>
      <c r="DB1" s="22" t="s">
        <v>562</v>
      </c>
      <c r="DC1" s="21" t="s">
        <v>563</v>
      </c>
      <c r="DD1" s="21" t="s">
        <v>564</v>
      </c>
      <c r="DE1" s="21" t="s">
        <v>565</v>
      </c>
      <c r="DF1" s="21" t="s">
        <v>566</v>
      </c>
      <c r="DG1" s="23" t="s">
        <v>567</v>
      </c>
      <c r="DH1" s="23" t="s">
        <v>568</v>
      </c>
      <c r="DI1" s="21" t="s">
        <v>569</v>
      </c>
      <c r="DJ1" s="22" t="s">
        <v>570</v>
      </c>
      <c r="DK1" s="21" t="s">
        <v>381</v>
      </c>
      <c r="DL1" s="22" t="s">
        <v>571</v>
      </c>
      <c r="DM1" s="22" t="s">
        <v>572</v>
      </c>
      <c r="DN1" s="21" t="s">
        <v>573</v>
      </c>
      <c r="DO1" s="21" t="s">
        <v>574</v>
      </c>
      <c r="DP1" s="21" t="s">
        <v>575</v>
      </c>
      <c r="DQ1" s="21" t="s">
        <v>576</v>
      </c>
      <c r="DR1" s="23" t="s">
        <v>577</v>
      </c>
      <c r="DS1" s="23" t="s">
        <v>578</v>
      </c>
      <c r="DT1" s="21" t="s">
        <v>579</v>
      </c>
      <c r="DU1" s="22" t="s">
        <v>580</v>
      </c>
      <c r="DV1" s="21" t="s">
        <v>382</v>
      </c>
      <c r="DW1" s="22" t="s">
        <v>581</v>
      </c>
      <c r="DX1" s="22" t="s">
        <v>582</v>
      </c>
      <c r="DY1" s="21" t="s">
        <v>583</v>
      </c>
      <c r="DZ1" s="21" t="s">
        <v>584</v>
      </c>
      <c r="EA1" s="21" t="s">
        <v>585</v>
      </c>
      <c r="EB1" s="21" t="s">
        <v>586</v>
      </c>
      <c r="EC1" s="23" t="s">
        <v>587</v>
      </c>
      <c r="ED1" s="23" t="s">
        <v>588</v>
      </c>
      <c r="EE1" s="21" t="s">
        <v>589</v>
      </c>
      <c r="EF1" s="22" t="s">
        <v>590</v>
      </c>
      <c r="EG1" s="21" t="s">
        <v>383</v>
      </c>
      <c r="EH1" s="22" t="s">
        <v>591</v>
      </c>
      <c r="EI1" s="22" t="s">
        <v>592</v>
      </c>
      <c r="EJ1" s="21" t="s">
        <v>593</v>
      </c>
      <c r="EK1" s="21" t="s">
        <v>594</v>
      </c>
      <c r="EL1" s="21" t="s">
        <v>595</v>
      </c>
      <c r="EM1" s="21" t="s">
        <v>596</v>
      </c>
      <c r="EN1" s="23" t="s">
        <v>597</v>
      </c>
      <c r="EO1" s="23" t="s">
        <v>598</v>
      </c>
      <c r="EP1" s="21" t="s">
        <v>599</v>
      </c>
      <c r="EQ1" s="22" t="s">
        <v>600</v>
      </c>
      <c r="ER1" s="21" t="s">
        <v>384</v>
      </c>
      <c r="ES1" s="22" t="s">
        <v>601</v>
      </c>
      <c r="ET1" s="22" t="s">
        <v>602</v>
      </c>
      <c r="EU1" s="21" t="s">
        <v>603</v>
      </c>
      <c r="EV1" s="21" t="s">
        <v>604</v>
      </c>
      <c r="EW1" s="21" t="s">
        <v>605</v>
      </c>
      <c r="EX1" s="21" t="s">
        <v>606</v>
      </c>
      <c r="EY1" s="23" t="s">
        <v>607</v>
      </c>
      <c r="EZ1" s="23" t="s">
        <v>608</v>
      </c>
      <c r="FA1" s="21" t="s">
        <v>609</v>
      </c>
      <c r="FB1" s="22" t="s">
        <v>610</v>
      </c>
      <c r="FC1" s="21" t="s">
        <v>385</v>
      </c>
      <c r="FD1" s="22" t="s">
        <v>611</v>
      </c>
      <c r="FE1" s="22" t="s">
        <v>612</v>
      </c>
      <c r="FF1" s="21" t="s">
        <v>613</v>
      </c>
      <c r="FG1" s="21" t="s">
        <v>614</v>
      </c>
      <c r="FH1" s="21" t="s">
        <v>615</v>
      </c>
      <c r="FI1" s="21" t="s">
        <v>616</v>
      </c>
      <c r="FJ1" s="23" t="s">
        <v>617</v>
      </c>
      <c r="FK1" s="23" t="s">
        <v>618</v>
      </c>
      <c r="FL1" s="21" t="s">
        <v>619</v>
      </c>
      <c r="FM1" s="22" t="s">
        <v>620</v>
      </c>
      <c r="FN1" s="21" t="s">
        <v>386</v>
      </c>
      <c r="FO1" s="22" t="s">
        <v>621</v>
      </c>
      <c r="FP1" s="22" t="s">
        <v>622</v>
      </c>
      <c r="FQ1" s="21" t="s">
        <v>623</v>
      </c>
      <c r="FR1" s="21" t="s">
        <v>624</v>
      </c>
      <c r="FS1" s="21" t="s">
        <v>625</v>
      </c>
      <c r="FT1" s="21" t="s">
        <v>626</v>
      </c>
      <c r="FU1" s="23" t="s">
        <v>627</v>
      </c>
      <c r="FV1" s="23" t="s">
        <v>628</v>
      </c>
      <c r="FW1" s="22" t="s">
        <v>629</v>
      </c>
      <c r="FX1" s="22" t="s">
        <v>630</v>
      </c>
      <c r="FY1" s="22" t="s">
        <v>631</v>
      </c>
      <c r="FZ1" s="25" t="s">
        <v>493</v>
      </c>
      <c r="GA1" s="25" t="s">
        <v>632</v>
      </c>
      <c r="GB1" s="22" t="s">
        <v>633</v>
      </c>
      <c r="GC1" s="22" t="s">
        <v>634</v>
      </c>
      <c r="GD1" s="22" t="s">
        <v>635</v>
      </c>
      <c r="GE1" s="22" t="s">
        <v>636</v>
      </c>
      <c r="GF1" s="22" t="s">
        <v>637</v>
      </c>
      <c r="GG1" s="22" t="s">
        <v>638</v>
      </c>
      <c r="GH1" s="25" t="s">
        <v>494</v>
      </c>
      <c r="GI1" s="25" t="s">
        <v>639</v>
      </c>
      <c r="GJ1" s="22" t="s">
        <v>640</v>
      </c>
      <c r="GK1" s="22" t="s">
        <v>641</v>
      </c>
      <c r="GL1" s="22" t="s">
        <v>642</v>
      </c>
      <c r="GM1" s="22" t="s">
        <v>643</v>
      </c>
      <c r="GN1" s="22" t="s">
        <v>644</v>
      </c>
      <c r="GO1" s="22" t="s">
        <v>645</v>
      </c>
      <c r="GP1" s="25" t="s">
        <v>495</v>
      </c>
      <c r="GQ1" s="25" t="s">
        <v>646</v>
      </c>
      <c r="GR1" s="22" t="s">
        <v>647</v>
      </c>
      <c r="GS1" s="22" t="s">
        <v>648</v>
      </c>
      <c r="GT1" s="22" t="s">
        <v>649</v>
      </c>
      <c r="GU1" s="26" t="s">
        <v>650</v>
      </c>
      <c r="GV1" s="26" t="s">
        <v>526</v>
      </c>
      <c r="GW1" s="26" t="s">
        <v>651</v>
      </c>
      <c r="GX1" s="26" t="s">
        <v>527</v>
      </c>
    </row>
    <row r="2" spans="1:206" ht="15" customHeight="1" x14ac:dyDescent="0.35">
      <c r="A2" s="24" t="str">
        <f>nome</f>
        <v>VINCENZO ULISSE</v>
      </c>
      <c r="B2" s="24" t="str">
        <f>cognome</f>
        <v>ARMENI</v>
      </c>
      <c r="C2" s="24" t="str">
        <f>sesso</f>
        <v>M</v>
      </c>
      <c r="D2" s="24" t="str">
        <f>stato_nascita</f>
        <v>ITALIA</v>
      </c>
      <c r="E2" s="24" t="str">
        <f>comune_nascita</f>
        <v>SANDRIGO</v>
      </c>
      <c r="F2" s="24" t="str">
        <f>provincia_nascita</f>
        <v>VI</v>
      </c>
      <c r="G2" s="24" t="str">
        <f>data_nascita</f>
        <v>1955</v>
      </c>
      <c r="H2" s="24">
        <f>indirizzo_residenza</f>
        <v>0</v>
      </c>
      <c r="I2" s="24">
        <f>cap_residenza</f>
        <v>0</v>
      </c>
      <c r="J2" s="24">
        <f>comune_residenza</f>
        <v>0</v>
      </c>
      <c r="K2" s="24">
        <f>provincia_residenza</f>
        <v>0</v>
      </c>
      <c r="L2" s="24">
        <f>indirizzo_domicilio</f>
        <v>0</v>
      </c>
      <c r="M2" s="24">
        <f>cap_domicilio</f>
        <v>0</v>
      </c>
      <c r="N2" s="24">
        <f>comune_domicilio</f>
        <v>0</v>
      </c>
      <c r="O2" s="24">
        <f>provincia_domicilio</f>
        <v>0</v>
      </c>
      <c r="P2" s="24">
        <f>codice_fiscale</f>
        <v>0</v>
      </c>
      <c r="Q2" s="24">
        <f>partita_iva</f>
        <v>0</v>
      </c>
      <c r="R2" s="24">
        <f>intestatario_partita_iva</f>
        <v>0</v>
      </c>
      <c r="S2" s="24">
        <f>telefono</f>
        <v>0</v>
      </c>
      <c r="T2" s="24">
        <f>cellulare</f>
        <v>0</v>
      </c>
      <c r="U2" s="24">
        <f>fax</f>
        <v>0</v>
      </c>
      <c r="V2" s="24">
        <f>email</f>
        <v>0</v>
      </c>
      <c r="W2" s="24">
        <f>pec</f>
        <v>0</v>
      </c>
      <c r="X2" s="24" t="str">
        <f>lingua_madre</f>
        <v>ITALIANO</v>
      </c>
      <c r="Y2" s="24" t="str">
        <f>lingua1</f>
        <v>INGLESE</v>
      </c>
      <c r="Z2" s="24" t="str">
        <f>lingua1_livello</f>
        <v>7 Professionale</v>
      </c>
      <c r="AA2" s="24" t="str">
        <f>lingua2</f>
        <v>FRANCESE</v>
      </c>
      <c r="AB2" s="24" t="str">
        <f>lingua2_livello</f>
        <v>5 Sufficiente</v>
      </c>
      <c r="AC2" s="24" t="str">
        <f>lingua3</f>
        <v>SPAGNOLO</v>
      </c>
      <c r="AD2" s="24" t="str">
        <f>lingua3_livello</f>
        <v>5 Sufficiente</v>
      </c>
      <c r="AE2" s="24" t="str">
        <f>spec_principale</f>
        <v>ECOINDUSTRIA</v>
      </c>
      <c r="AF2" s="24" t="str">
        <f>ads1_principale</f>
        <v>AE1 Generazione e gestione distribuita dell’energia</v>
      </c>
      <c r="AG2" s="24" t="str">
        <f>ads1_secondaria</f>
        <v>AE2 Evoluzione tecnologica delle fonti rinnovabili</v>
      </c>
      <c r="AH2" s="24" t="str">
        <f>ads1_terziaria</f>
        <v>AE3 Sistemi di accumulo di energia</v>
      </c>
      <c r="AI2" s="24" t="str">
        <f>spec_secondaria</f>
        <v>MOBILITÀ_SOSTENIBILE</v>
      </c>
      <c r="AJ2" s="24" t="str">
        <f>ads2_principale</f>
        <v>MS1 Nuove tecnologie per i veicoli leggeri del futuro</v>
      </c>
      <c r="AK2" s="24" t="str">
        <f>ads2_secondaria</f>
        <v>MS2 Efficienza energetica e riduzione delle emissioni nei trasporti</v>
      </c>
      <c r="AL2" s="24" t="str">
        <f>ads2_terziaria</f>
        <v>MS3 Sistemi intelligenti di trasporto e di mobilità sostenibile</v>
      </c>
      <c r="AM2" s="24">
        <f>l1_tipo</f>
        <v>0</v>
      </c>
      <c r="AN2" s="24">
        <f>l1_tema</f>
        <v>0</v>
      </c>
      <c r="AO2" s="24">
        <f>l1_anno</f>
        <v>0</v>
      </c>
      <c r="AP2" s="24">
        <f>l1_presso</f>
        <v>0</v>
      </c>
      <c r="AQ2" s="24">
        <f>l1_titolo</f>
        <v>0</v>
      </c>
      <c r="AR2" s="24">
        <f>l1_voto</f>
        <v>0</v>
      </c>
      <c r="AS2" s="24">
        <f>l11_tema</f>
        <v>0</v>
      </c>
      <c r="AT2" s="24">
        <f>l11_anno</f>
        <v>0</v>
      </c>
      <c r="AU2" s="24">
        <f>l11_presso</f>
        <v>0</v>
      </c>
      <c r="AV2" s="24">
        <f>l11_titolo</f>
        <v>0</v>
      </c>
      <c r="AW2" s="24">
        <f>l2_tipo</f>
        <v>0</v>
      </c>
      <c r="AX2" s="24">
        <f>l2_tema</f>
        <v>0</v>
      </c>
      <c r="AY2" s="24">
        <f>l2_anno</f>
        <v>0</v>
      </c>
      <c r="AZ2" s="24">
        <f>l2_presso</f>
        <v>0</v>
      </c>
      <c r="BA2" s="24">
        <f>l2_titolo</f>
        <v>0</v>
      </c>
      <c r="BB2" s="24">
        <f>l2_voto</f>
        <v>0</v>
      </c>
      <c r="BC2" s="24">
        <f>l21_tema</f>
        <v>0</v>
      </c>
      <c r="BD2" s="24">
        <f>l21_anno</f>
        <v>0</v>
      </c>
      <c r="BE2" s="24">
        <f>l21_presso</f>
        <v>0</v>
      </c>
      <c r="BF2" s="24">
        <f>l21_titolo</f>
        <v>0</v>
      </c>
      <c r="BG2" s="24" t="str">
        <f>dot_tema</f>
        <v>INGEGNERIA INDUSTRIALE</v>
      </c>
      <c r="BH2" s="24" t="str">
        <f>dot_anno</f>
        <v>2016</v>
      </c>
      <c r="BI2" s="24" t="str">
        <f>dot_presso</f>
        <v>UNIVERSITA' GUGLIELMO MARCONI ROMA</v>
      </c>
      <c r="BJ2" s="24" t="str">
        <f>dot_titolo</f>
        <v>ANALISI DI IMPATTO ENERGETICO DELLE MISURE PREVISTE DAL COLLEGATO AMBIENTALE ALLA LEGGE DI STABILITA' 2016</v>
      </c>
      <c r="BK2" s="24" t="str">
        <f>dot_voto</f>
        <v>98/110</v>
      </c>
      <c r="BL2" s="24">
        <f>m2l_tema</f>
        <v>0</v>
      </c>
      <c r="BM2" s="24">
        <f>m2l_anno</f>
        <v>0</v>
      </c>
      <c r="BN2" s="24">
        <f>m2l_presso</f>
        <v>0</v>
      </c>
      <c r="BO2" s="24">
        <f>m2l_titolo</f>
        <v>0</v>
      </c>
      <c r="BP2" s="24">
        <f>m2l_voto</f>
        <v>0</v>
      </c>
      <c r="BQ2" s="24">
        <f>ep1_inizio</f>
        <v>39861</v>
      </c>
      <c r="BR2" s="24">
        <f>ep1_fine</f>
        <v>43148</v>
      </c>
      <c r="BS2" s="24" t="str">
        <f>ep1_denominazione</f>
        <v>BDF INDUSTRIES SPA</v>
      </c>
      <c r="BT2" s="24" t="str">
        <f>ep1_comune</f>
        <v>VICENZA</v>
      </c>
      <c r="BU2" s="24" t="str">
        <f>ep1_provincia</f>
        <v>VI</v>
      </c>
      <c r="BV2" s="24" t="str">
        <f>ep1_dimensione</f>
        <v>3 Media impresa (&lt; 250 dipendenti)</v>
      </c>
      <c r="BW2" s="24" t="str">
        <f>ep1_settore</f>
        <v>INDUSTRIA</v>
      </c>
      <c r="BX2" s="24" t="str">
        <f>ep1_ambito</f>
        <v>Privato</v>
      </c>
      <c r="BY2" s="24" t="str">
        <f>ep1_rife</f>
        <v>Entrambe</v>
      </c>
      <c r="BZ2" s="24" t="str">
        <f>ep1_attivita</f>
        <v>ENERGY DIVISION TECHNOLOGY MANAGER, Responsabile Divisione Energetica per la Progettazione, Fornitura, Installazione, Collaudo, Manutenzione Predittiva e Preventiva, Remote Control (IoT), Gestione/Management, riferito a Impianti &amp; Sistemi per la Generazione Elettrica / Trigenerazione da Recupero Entalpico Fumi Esausti di Processo Settore Industriale Energivoro     (Glass Industry, Cement Industry, Steel Industry). Ideazione di Sistemi Energetici Innovativi in grado di generare Energia Elettrica, Caldo e Freddo, abbattendo le emissioni gassose verso l'atmosfera migliorando i limiti indicati dalle BAT e BREF nel settore Industria pesante e leggera. Riduzione drastica dei livelli di NOx, SOX, HF, HCl, Polveri PM 2,5 e PM10, Furani e Diossine. Presentazione di Sistemi, Soluzioni e Studi (Case Study): 1) Congresso Internazionale a Dusseldorf (D) 2010 : Waste Gases EnthalpyRecovery Systems with Trigeneration. 2) Congresso Internazionale ASEAN, Hanoi (Vietnam) 2012: A greener and safer life join with Enthalpy Recovery Systems in the Glass Industry. 3) Congresso AFGM Asean Glass Coonference, Penang (Malaysia) 2014 : Go Green with Glass 4) Congresso Glassman a Lione (F) 2015-Oxyfuel Furnace Technology, A Step Forward on Energy Efficency. Dal 2013 in qualità di responsabile tecnico e in collaborazione con la Società BDF Industries Spa, con la TDE Macno Spa del Gruppo BDF, produttrice di sistemi di controllo e conversione della frequenza elettrica nei dispositivi di propulsione elettrica, Armeni &amp; Partners srl ( Società di Ingegneria di cui è Amm.Unico) in qualità di coordinatrice del progetto, Skoda Transportation A.S. ( Plzen, Czech Republic) sviluppatore dei sistemi eletrici di propulsione e delle Batterie a ioni di Litio, Shmuel de Leon, ( Israel ) produttore di batterie innovative a ioni di litio, Tesla Institute Belgrade ( Republic of Serbia) per la ricerca sugli effetti della trasmissione via etere della corrente elettrica e dei campi elettromagnetici nei riguardi della salute umana ed animale, Cantiere Navale Vittoria Spa (Adria) specialista nella costruzione e allestimento di imbarcazioni con scafo in acciaio/alluminio fino a 100 m di lunghezza, Università di Padova, dipartimento di elettrotecnica, per lo studio di sistemi di ricarica delle batterie sia di tipo tradizionale che " charging while driving" secondo quanto sviluppato anche dal Politecnico di Torino, ACTV Spa ( Municipalizzata di Venezia coordinata da AVM Spa) azienda operante nel trasporto urbano lagunare con oltre un centinaio di battelli denominati "vaporetti" alimentati con motore diesel, con gli auspici dell Regione del Veneto, assessoratoalla  innovazione tecnologica, sviluppa il progetto " VENICE SMART ELECTRIC BOATS" che prevede il progressivo futuro rinnovamento della flotta di vaporetti lagunari a motore diesel, fortemente impattanti dal punto di vista ambientale, con nuovi battelli con propulsione elettrica e batterie a ioni di litio ricaricabili sia con sistema ad induzione che con sistema WIRELESS "CHARGING BY DRIVING". Il progetto è in corso di presentazione presso la Commissione Europea con il Programma H2020. Nell'Estate del 2017, partecipa alla Conferenza Internazionale organizzata dal SET (Sustainable Energy Technologies) sotto coordinamento del Prof. Saffa Riffat (University of Nottingham, UK) presso il Diaprtimento di Ingegneria dell'Università Alma Mater Studiorum di Bologna, presentando due innovativi studi e progetti, cioè: 1) realizzazione di un Polo Logistico a Rovigo, collegato con un polo logistico gemello a Bratislava (Slovakia) per la produzione da biomassa da scarti lignei agro-forestali non food, di circa 50.000 t/anno biobutanolo/synfuel per autotrazione, in sostituzione del gasolio fossile utilizzato dai mezzi pesanti per il trasporto di derrate agricole ortofrutticole e alimentari dall'italia verso Centro/Nord Europa e ritorno. Il sistema si integra con la produzione di energia elettrica in situ, utilizzando il SYN GAS prodotto nel processo di gassificazione e successiva distillazione. L'acqua calda generata dal sistema di raffreddamento verrà utilizzata per produrre acqua refrigerata a mezzo Assorbitori a BrLi / CO2 da impiegarsi nella refrigerazione dei magazzini di stoccaggio delle derrate ortofrutticole e alimentari. La mobilità interna per il carico/scarico delle merci nel polo logistico sarà affidata a Shuttles a propulsione elettrica alimentate da batterie a ioni di litio e ricaricate dal sistema di generazione elettrica a biomassa e FV previsto al servizio del polo logistico. 2) Distretto Urbano Innovativo (Milano 4 a Segrate, denominato M4U, dove viene studiata ed analizzata la futura mobilità elettrica sostenibile dello Smart District che prevede di servire un bacino d'utenza di circa 10.000 abitanti. Un precedente progetto di Smart District finalizzato alla mobilità sostenibile ed innovativa di tipo elettrico connesso alla generazione elettrica di mini sistemi di smaltimento dei rifiuti e turbine a vapore od ORC + FV, era già stato presentato due anni prima per conto della ditta Nuova Valbruna di Padova/Venezia.</v>
      </c>
      <c r="CA2" s="24" t="str">
        <f>ep1_resp</f>
        <v>concept, progettazione e coordinamento dei progetti</v>
      </c>
      <c r="CB2" s="24">
        <f>ep2_inizio</f>
        <v>40188</v>
      </c>
      <c r="CC2" s="24">
        <f>ep2_fine</f>
        <v>43259</v>
      </c>
      <c r="CD2" s="24" t="str">
        <f>ep2_denominazione</f>
        <v>Armeni &amp; Partners srl</v>
      </c>
      <c r="CE2" s="24" t="str">
        <f>ep2_comune</f>
        <v>Vicenza</v>
      </c>
      <c r="CF2" s="24" t="str">
        <f>ep2_provincia</f>
        <v>Vicenza</v>
      </c>
      <c r="CG2" s="24" t="str">
        <f>ep2_dimensione</f>
        <v>2 Piccola impresa (&lt; 50 dipendenti)</v>
      </c>
      <c r="CH2" s="24" t="str">
        <f>ep2_settore</f>
        <v>Società Ingegneria</v>
      </c>
      <c r="CI2" s="24" t="str">
        <f>ep2_ambito</f>
        <v>Privato</v>
      </c>
      <c r="CJ2" s="24" t="str">
        <f>ep2_rife</f>
        <v>Entrambe</v>
      </c>
      <c r="CK2" s="24" t="str">
        <f>ep2_attivita</f>
        <v>Progettazione e Direzione dei Lavori per la realizzazione di sistemi FV su tetto o su Campo di potenza picco da 50 a 5000 Kw</v>
      </c>
      <c r="CL2" s="24" t="str">
        <f>ep2_resp</f>
        <v>Progettista e coordinatore, Project Manager</v>
      </c>
      <c r="CM2" s="24" t="str">
        <f>ep3_inizio</f>
        <v>10/01/2010</v>
      </c>
      <c r="CN2" s="24" t="str">
        <f>ep3_fine</f>
        <v>31/12/2015</v>
      </c>
      <c r="CO2" s="24" t="str">
        <f>ep3_denominazione</f>
        <v>Palladio Leasing Spa/Selma Bipielle Spa</v>
      </c>
      <c r="CP2" s="24" t="str">
        <f>ep3_comune</f>
        <v>Vicenza</v>
      </c>
      <c r="CQ2" s="24" t="str">
        <f>ep3_provincia</f>
        <v>VI</v>
      </c>
      <c r="CR2" s="24" t="str">
        <f>ep3_dimensione</f>
        <v>3 Media impresa (&lt; 250 dipendenti)</v>
      </c>
      <c r="CS2" s="24" t="str">
        <f>ep3_settore</f>
        <v>Finanziario</v>
      </c>
      <c r="CT2" s="24" t="str">
        <f>ep3_ambito</f>
        <v>Privato</v>
      </c>
      <c r="CU2" s="24" t="str">
        <f>ep3_rife</f>
        <v>Entrambe</v>
      </c>
      <c r="CV2" s="24" t="str">
        <f>ep3_attivita</f>
        <v>Progettazione, consulenza e verifica in situ con Due Diligence di sistemi di generazione elettrica, cogenerazione e trigenerazione nei settori FV, Biomassa, Biofuels, Recupero Entalpico da fumi di processo o da Termovalorizzatori per 39 siti produttivi/industriali nel TriVeneto. DUE DILIGENCE e Perizia asseverata su Linee di Produzione delle Celle Fotovoltaiche da 25 a 30 MWp, presso Helios Technology (PD)</v>
      </c>
      <c r="CW2" s="24" t="str">
        <f>ep3_resp</f>
        <v>Responsabile progetto  e coordinatore</v>
      </c>
      <c r="CX2" s="24" t="str">
        <f>ep4_inizio</f>
        <v>12/09/1999</v>
      </c>
      <c r="CY2" s="24" t="str">
        <f>ep4_fine</f>
        <v>20/10/2002</v>
      </c>
      <c r="CZ2" s="24" t="str">
        <f>ep4_denominazione</f>
        <v>E-VIA SPA</v>
      </c>
      <c r="DA2" s="24" t="str">
        <f>ep4_comune</f>
        <v>MILANO</v>
      </c>
      <c r="DB2" s="24" t="str">
        <f>ep4_provincia</f>
        <v xml:space="preserve">MI </v>
      </c>
      <c r="DC2" s="24" t="str">
        <f>ep4_dimensione</f>
        <v>3 Media impresa (&lt; 250 dipendenti)</v>
      </c>
      <c r="DD2" s="24" t="str">
        <f>ep4_settore</f>
        <v>INDUSTRIA</v>
      </c>
      <c r="DE2" s="24" t="str">
        <f>ep4_ambito</f>
        <v>Privato</v>
      </c>
      <c r="DF2" s="24" t="str">
        <f>ep4_rife</f>
        <v>Entrambe</v>
      </c>
      <c r="DG2" s="24" t="str">
        <f>ep4_attivita</f>
        <v>CONSULENZA, PROGETTAZIONE E DIREZIONE LAVORI SU SISTEMI DI ACCUMULO E DI MODULAZIONE ENTALPICA PER LA RIDUZIONE DEI CONSUMI ENERGETICI NELLA CLIMATIZZAZIONE DI 110 POP (POINT OF PRESENCE) E DI 2 NOCC (NETWORK CONTROL OPERATING CENTER) IN TUTTA ITALIA, CONNESSI CO LA REALIZZAZIONE DELLA RETE IN FIBRA OTTICA SU CIRCA 5000 Km DI STRADE ITALIANE.</v>
      </c>
      <c r="DH2" s="24" t="str">
        <f>ep4_resp</f>
        <v>PROJECT DEVELOPER, COLLAUDATORE E VERIFICATORE</v>
      </c>
      <c r="DI2" s="24" t="str">
        <f>ep5_inizio</f>
        <v>gg/mm/aaaa</v>
      </c>
      <c r="DJ2" s="24" t="str">
        <f>ep5_fine</f>
        <v>gg/mm/aaaa</v>
      </c>
      <c r="DK2" s="24">
        <f>ep5_denominazione</f>
        <v>0</v>
      </c>
      <c r="DL2" s="24">
        <f>ep5_comune</f>
        <v>0</v>
      </c>
      <c r="DM2" s="24">
        <f>ep5_provincia</f>
        <v>0</v>
      </c>
      <c r="DN2" s="24">
        <f>ep5_dimensione</f>
        <v>0</v>
      </c>
      <c r="DO2" s="24">
        <f>ep5_settore</f>
        <v>0</v>
      </c>
      <c r="DP2" s="24">
        <f>ep5_ambito</f>
        <v>0</v>
      </c>
      <c r="DQ2" s="24">
        <f>ep5_rife</f>
        <v>0</v>
      </c>
      <c r="DR2" s="24">
        <f>ep5_attivita</f>
        <v>0</v>
      </c>
      <c r="DS2" s="24">
        <f>ep5_resp</f>
        <v>0</v>
      </c>
      <c r="DT2" s="24" t="str">
        <f>ep6_inizio</f>
        <v>gg/mm/aaaa</v>
      </c>
      <c r="DU2" s="24" t="str">
        <f>ep6_fine</f>
        <v>gg/mm/aaaa</v>
      </c>
      <c r="DV2" s="24">
        <f>ep6_denominazione</f>
        <v>0</v>
      </c>
      <c r="DW2" s="24">
        <f>ep6_comune</f>
        <v>0</v>
      </c>
      <c r="DX2" s="24">
        <f>ep6_provincia</f>
        <v>0</v>
      </c>
      <c r="DY2" s="24">
        <f>ep6_dimensione</f>
        <v>0</v>
      </c>
      <c r="DZ2" s="24">
        <f>ep6_settore</f>
        <v>0</v>
      </c>
      <c r="EA2" s="24">
        <f>ep6_ambito</f>
        <v>0</v>
      </c>
      <c r="EB2" s="24">
        <f>ep6_rife</f>
        <v>0</v>
      </c>
      <c r="EC2" s="24">
        <f>ep6_attivita</f>
        <v>0</v>
      </c>
      <c r="ED2" s="24">
        <f>ep6_resp</f>
        <v>0</v>
      </c>
      <c r="EE2" s="24" t="str">
        <f>ep7_inizio</f>
        <v>gg/mm/aaaa</v>
      </c>
      <c r="EF2" s="24" t="str">
        <f>ep7_fine</f>
        <v>gg/mm/aaaa</v>
      </c>
      <c r="EG2" s="24">
        <f>ep7_denominazione</f>
        <v>0</v>
      </c>
      <c r="EH2" s="24">
        <f>ep7_comune</f>
        <v>0</v>
      </c>
      <c r="EI2" s="24">
        <f>ep7_provincia</f>
        <v>0</v>
      </c>
      <c r="EJ2" s="24">
        <f>ep7_dimensione</f>
        <v>0</v>
      </c>
      <c r="EK2" s="24">
        <f>ep7_settore</f>
        <v>0</v>
      </c>
      <c r="EL2" s="24">
        <f>ep7_ambito</f>
        <v>0</v>
      </c>
      <c r="EM2" s="24">
        <f>ep7_rife</f>
        <v>0</v>
      </c>
      <c r="EN2" s="24">
        <f>ep7_attivita</f>
        <v>0</v>
      </c>
      <c r="EO2" s="24">
        <f>ep7_resp</f>
        <v>0</v>
      </c>
      <c r="EP2" s="24" t="str">
        <f>ep8_inizio</f>
        <v>gg/mm/aaaa</v>
      </c>
      <c r="EQ2" s="24" t="str">
        <f>ep8_fine</f>
        <v>gg/mm/aaaa</v>
      </c>
      <c r="ER2" s="24">
        <f>ep8_denominazione</f>
        <v>0</v>
      </c>
      <c r="ES2" s="24">
        <f>ep8_comune</f>
        <v>0</v>
      </c>
      <c r="ET2" s="24">
        <f>ep8_provincia</f>
        <v>0</v>
      </c>
      <c r="EU2" s="24">
        <f>ep8_dimensione</f>
        <v>0</v>
      </c>
      <c r="EV2" s="24">
        <f>ep8_settore</f>
        <v>0</v>
      </c>
      <c r="EW2" s="24">
        <f>ep8_ambito</f>
        <v>0</v>
      </c>
      <c r="EX2" s="24">
        <f>ep8_rife</f>
        <v>0</v>
      </c>
      <c r="EY2" s="24">
        <f>ep8_attivita</f>
        <v>0</v>
      </c>
      <c r="EZ2" s="24">
        <f>ep8_resp</f>
        <v>0</v>
      </c>
      <c r="FA2" s="24" t="str">
        <f>ep9_inizio</f>
        <v>gg/mm/aaaa</v>
      </c>
      <c r="FB2" s="24" t="str">
        <f>ep9_fine</f>
        <v>gg/mm/aaaa</v>
      </c>
      <c r="FC2" s="24">
        <f>ep9_denominazione</f>
        <v>0</v>
      </c>
      <c r="FD2" s="24">
        <f>ep9_comune</f>
        <v>0</v>
      </c>
      <c r="FE2" s="24">
        <f>ep9_provincia</f>
        <v>0</v>
      </c>
      <c r="FF2" s="24">
        <f>ep9_dimensione</f>
        <v>0</v>
      </c>
      <c r="FG2" s="24">
        <f>ep9_settore</f>
        <v>0</v>
      </c>
      <c r="FH2" s="24">
        <f>ep9_ambito</f>
        <v>0</v>
      </c>
      <c r="FI2" s="24">
        <f>ep9_rife</f>
        <v>0</v>
      </c>
      <c r="FJ2" s="24">
        <f>ep9_attivita</f>
        <v>0</v>
      </c>
      <c r="FK2" s="24">
        <f>ep9_resp</f>
        <v>0</v>
      </c>
      <c r="FL2" s="24" t="str">
        <f>ep10_inizio</f>
        <v>gg/mm/aaaa</v>
      </c>
      <c r="FM2" s="24" t="str">
        <f>ep10_fine</f>
        <v>gg/mm/aaaa</v>
      </c>
      <c r="FN2" s="24">
        <f>ep10_denominazione</f>
        <v>0</v>
      </c>
      <c r="FO2" s="24">
        <f>ep10_comune</f>
        <v>0</v>
      </c>
      <c r="FP2" s="24">
        <f>ep10_provincia</f>
        <v>0</v>
      </c>
      <c r="FQ2" s="24">
        <f>ep10_dimensione</f>
        <v>0</v>
      </c>
      <c r="FR2" s="24">
        <f>ep10_settore</f>
        <v>0</v>
      </c>
      <c r="FS2" s="24">
        <f>ep10_ambito</f>
        <v>0</v>
      </c>
      <c r="FT2" s="24">
        <f>ep10_rife</f>
        <v>0</v>
      </c>
      <c r="FU2" s="24">
        <f>ep10_attivita</f>
        <v>0</v>
      </c>
      <c r="FV2" s="24">
        <f>ep10_resp</f>
        <v>0</v>
      </c>
      <c r="FW2" s="24" t="str">
        <f>bando1_ente</f>
        <v>EUROPEAN COMMISSION, SQUARE FRERE ORBAN, BRUSSELS</v>
      </c>
      <c r="FX2" s="24" t="str">
        <f>bando1_ambito</f>
        <v>3 Internazionale</v>
      </c>
      <c r="FY2" s="24" t="str">
        <f>bando1_tema</f>
        <v>1 Innovazione e competitività</v>
      </c>
      <c r="FZ2" s="24" t="str">
        <f>bando1_misura</f>
        <v>5TH FRAMEWORK PROGRAMME</v>
      </c>
      <c r="GA2" s="24" t="str">
        <f>bando1_descr</f>
        <v>RESEARCH &amp; INNOVATION</v>
      </c>
      <c r="GB2" s="24" t="str">
        <f>bando1_anno</f>
        <v>1998-1999</v>
      </c>
      <c r="GC2" s="24" t="str">
        <f>bando1_proj_val</f>
        <v>2 Da 11 a 25</v>
      </c>
      <c r="GD2" s="24" t="str">
        <f>bando1_inv_medio</f>
        <v>5 Da 1.000.000 a 5.000.000 Euro</v>
      </c>
      <c r="GE2" s="24" t="str">
        <f>bando2_ente</f>
        <v>EUROPEAN COMMISSION, SQUARE FRERE ORBAN, BRUSSELS</v>
      </c>
      <c r="GF2" s="24" t="str">
        <f>bando2_ambito</f>
        <v>3 Internazionale</v>
      </c>
      <c r="GG2" s="24" t="str">
        <f>bando2_tema</f>
        <v>1 Innovazione e competitività</v>
      </c>
      <c r="GH2" s="24" t="str">
        <f>bando2_misura</f>
        <v>6TH FRAMEWORK PROGRAMME</v>
      </c>
      <c r="GI2" s="24" t="str">
        <f>bando2_descr</f>
        <v>RESEARCH &amp; INNOVATION</v>
      </c>
      <c r="GJ2" s="24" t="str">
        <f>bando2_anno</f>
        <v>1999-2000</v>
      </c>
      <c r="GK2" s="24" t="str">
        <f>bando2_proj_val</f>
        <v>2 Da 11 a 25</v>
      </c>
      <c r="GL2" s="24" t="str">
        <f>bando2_inv_medio</f>
        <v>5 Da 1.000.000 a 5.000.000 Euro</v>
      </c>
      <c r="GM2" s="24">
        <f>bando3_ente</f>
        <v>0</v>
      </c>
      <c r="GN2" s="24">
        <f>bando3_ambito</f>
        <v>0</v>
      </c>
      <c r="GO2" s="24">
        <f>bando3_tema</f>
        <v>0</v>
      </c>
      <c r="GP2" s="24">
        <f>bando3_misura</f>
        <v>0</v>
      </c>
      <c r="GQ2" s="24">
        <f>bando3_descr</f>
        <v>0</v>
      </c>
      <c r="GR2" s="24">
        <f>bando3_anno</f>
        <v>0</v>
      </c>
      <c r="GS2" s="24">
        <f>bando3_proj_val</f>
        <v>0</v>
      </c>
      <c r="GT2" s="24">
        <f>bando3_inv_medio</f>
        <v>0</v>
      </c>
      <c r="GU2" s="24" t="str">
        <f>ads1_motivazioni_cs</f>
        <v>Dopo aver frequentato l'Isituto Tecnico Industriale con indirizzo Meccanica, si iscrive alla Facoltà di Architettura di Venezia (IUAV) dove si indirizza verso il Dipartimento di Progettazione. Nel piano studi da priorità agli esami tecnico-scientifici come Fisica, Fisica Tecnica &amp; Impianti, Bioclimatica. Dopo aver dato circa 30 esami, inizia la stesura della Tesi di laurea, Relatore il Prof. Strada Mauro, Padova. La tesi si intitola "Il trattamento dell'Aria nelle Sale Operatorie Ospedaliere" e si propone di presentare un efficace studio propedeutico a quella che diverrà la prima Normativa Italiana sulla realizzazione delle moderne Sale Operatorie Ospedaliere, per ridurre sia i costi energetici elevatissimi tipici delle Sale chirurgiche ospedaliere (si era in piena crisi energetico petrolifera mondiale) che le infezioni post operatorie causate dalla presenza delle CFU (Colony forming Units). La tesi viene preparata su 3 Tomi, dopo aver seguito e approfondito lo studio dei più innovativi sistemi in uso presso il Karolinska Hospital di Stoccolma (Svezia), della Uppsala University (Svezia), delle Norme ASHRAE (USA) e di quelle Francesi NF-S in uso presso l'Istituto Pasteur di Parigi. Si dedica subito dopo alla pratica progettuale e di Direzione Lavori, come Project Manager e Supervisore nei Progetti per Ospedali CIvili e Militari in Abu Dhabi (UAE) con Il General Hospital e in Saudi Arabia, a Al Khamis Mushait, al confine con Yemen, per la realizzazione di Ospedali Militari e Housing Facilities per il personale medico e paramedico. Nei Primi anni '90, in qualità di docente presso il corso avanzato di restauro conservativo dei monumenti ed edifici storici di Vicenza, insegna Fisica Tecnica ed Impianti. Prosegue nel corso degli anni gli studi con specializzazione nei settori della certificazione energetica accreditandosi sia presso la Regione del Veneto che presso la Regione Emilia Romagna relativamente alle valutazioni sulla Classe Energetica degli edifici e impianti (APE). Viene accreditato presso la Regione del Veneto come tecnico competente in acustica amnbientale con No. 9 di iscrizione Elenco Regione Veneto ai sensi della Legge 447 del 1995. Riprende gli Studi con percorso di Laurea in Ingegneria Industriale vecchio ordinamento (L9) presso l'Università Guglielmo Marconi di Roma, con una Tesi su: ANALISI DI IMPATTO ENERGETICO DELLE MISURE PREVISTE DAL COLLEGATO AMBIENTALE ALLA LEGGE DI STABILITA' 2016, portando un Case Study su un sistema di cogenerazione elettrica progettato dallo stesso e realizzato per conto di una Multinazionale Americana ed inerente il recupero entalpico e l'impiego di turbine ORC nei processi industriali energivori (Glass Industry). Relatore della Tesi il Prof. Fabio Orecchini e co-relatore il Prof. Adriano Santiangeli del DIS-Dipartimento di Ingegneria della Sostenibilità CARe - Center for Automotive Research and Evolution, Titolari dei Corsi Sistemi Energetici per la Mobilità (Gestione Reti di Produzione e Distribuzione dell'Energia Sicurezza dei Sistemi di Conversione e Distribuzione dell'Energia, Impatto Ambientale dei Sistemi Energetici).</v>
      </c>
      <c r="GV2" s="24" t="str">
        <f>ads1_motivazioni_ep</f>
        <v xml:space="preserve">Si dedica subito dopo alla pratica progettuale e di Direzione Lavori, come Project Manager e Supervisore nei Progetti per Ospedali CIvili e Militari in Abu Dhabi (UAE) con Il General Hospital e in Saudi Arabia, a Al Khamis Mushait, al confine con Yemen, per la realizzazione di Ospedali Militari e Housing Facilities per il personale medico e paramedico. Applica i primi sistemi di modulazione entalpica, nel settore del controllo energetico nella climatizzazione estiva ed invernale, da poco intodotto dalla Stefa Control System Svizzera ed applicato con ottimi risultati presso una indistia energivora italiana (Cesame Spa, Catania). Applica inoltre le promettenti soluzioni per la climatizzazione estivo-invernale e la produzione di acqua per uso igienico sanitario, con l'impiego di collettori solari di tipo verticale a parete prodotti dalla ERACLIT di Venezia, nella Scuola del Cerro Veronese (VR), uno tra i primi e più arditi progetti di sistema edificio-impianto totalmente asservito da fonti rinnovabili (energia solare) nell' edilizia scolastica, abbinato all'Architettura Bioclimatica, completato a metà degl anni '80 del secolo scorso.  Nei Primi anni '90, in qualità di docente presso il corso avanzato di restauro conservativo dei monumenti ed edifici storici di Vicenza, insegna Fisica Tecnica ed Impianti. Negli Anni '90 successivi, si reca in Repubblica Popolare Cinese e, come Free Lance, si occupa della consulenza, progettazione e realizzazione di complessi Industriali per la produzione di manufatti in plastica, gomma, per il settore Automotive (AUDI Changchung, Jilin Province), Volkswagen Shanghai, Peugeot Guanzhou, Guangdong Province. Sviluppa sistemi di risparmio energetico e di abbattimento degli inquinanti, attraverso sistemi di recupero termico e delle materie prime seconde tramite sistemi ceramici di condensazione dei solventi e ftalati (DOP-DMF). Si occupa della progettazione di sistemi di recupero entalpico, accumulo energetico e di abbattimento degli inquinanti aerformi, nel'industria della ghisa (metallurgia) a Shanghai, collaborando alla organizzazione di numerosi eventi tecnico-scientifici con le Università di Shanghai e Beijing. Dopo essere rientrato in Italia alla fine degli anni '90, entra a far parte come EXPERT  EVALUATOR a contratto, per la Commissione Europea, nel 1998, con Codice di Individuazione: EE 19981A08409-08442, presso il Directorate General Energy &amp; Transport (DG TREN XII), DG Research e DG Environment. Duarnte gli anni 2000, è consulente e progettista per la E-VIA Spa, Società derivata dal Gruppo Pirelli Spa Milano, per la realizzazione di &gt;5000 Km di rete in fibra ottica in Italia (Nord, Centro, Sud e Isole). Nel settore industriale ha operato come consulente e società di ingegneria nella realizzazione di sistemi e impianti antincendio in ambiente NFPA (National Fire Protection Association) negli Stati Uniti presso gli hangars dell’aeroporto J.F. Kennedy di New York per la compagnia Polar Air Cargo, utilizzati nella manutenzione e riparazione dei Boeing 737, 767 e 747.
Ha progettato per la ITT Industries, Lowara Spa (oggi Xylem Spa) i nuovi centri logistici Europa
(IDC North) oltre alle aree meeting, convegni e formazione applicando sistemi impiantistici ad elevato rendimento e sostenibilità ambientale, sia in Italia che nelle altre società del Gruppo ITT in Europa, come Vogel Austria, Koni Rotterdam (NL) ecc.
 Dal 2010, con Ufficio proprio in Brussels, presso EPPA S.A., in Place du Luxembourg 2, inizia la redazione, verifica e coordinamento di Proposals  per Calls Europee connesse ai Programmi Quadro della Commissione Europea, come il 7° Programma Quadro, e l'8°Programma Quadro o H2020 che si concluderà il 31-12-2020. dal 2010 al 2018 ha coordinato e verificato in fase di presentazione delle Proposals alle diverse Calls Europee ( RI- Research &amp; Innovation, IA-Innovation Action, SME-INST-EIC, oltre 30 progetti in partnership internazionale, alcuni di importo pari a oltre 20 MIO Euro, nei diversi settori e Topics ( Energia, Trasporti, Ricerca, Innovazione, Mobilità sostenibile, Reti teleriscaldamento, Sistemi di accumulo energia, Bioraffinerie, ecc.). SISTEMI DI COGENERAZIONE A BIOMASSA E DA RINNOVABILI: 2012/2013 
 Progettazione su sistema di cogenerazione a vegetale + turbina vapore saturo + teleriscaldamento invernale
2009/2010 Progettazione su sistema di cogenerazione a biomassa lignea vegetale + turbina ORC
2009/2010 Progettazione su sistema di cogenerazione a biomassa lignea vegetale + turbina vapore saturo + teleriscaldamento invernale
2009/2010 Progettazione su sistema di generazione elettrica con Pannelli FV posti su copertura capannone industriale
2009/2010 Progettazione su sistema di generazione elettrica con Pannelli FV posti su terra. REDAZIONE PROPOSALS PER CALLS 7th FWP e H2020                                                         2018 Recupero Pneumatici Fuori Uso in Gomma Devulcanizzata
(recupero di: granulo e polverino di gomma, metalli ferrosi quali acciaio armonico pulito, fibre tessili da utilizzare come materiale isolante termico acustico.)
2017/2018 Vaporetti elettrici. La proposta mira a sostituire progressivamente le attuali barche diesel inquinanti che operano nella Laguna di Venezia, con
innovative Smart Electric Boats (S.E.B.) con impianto fotovoltaico, batterie elettriche, autoricarica, riduzione CO2, NOx, PM (2,5-10).
2015 Il progetto prevede la costruzione di edifici residenziali per soggiorno temporaneo, un centro sportivo e un percorso enogastronomico; Il progetto prevede due fasi:
- Edilizia e disposizione degli edifici;
- La disposizione degli spazi esterni.
Il complesso di edifici sarà basato sulle forme più innovative per risparmio energetico, la costruzione di case e reti intelligenti, avendo come riferimento il concetto di smart città. Il progetto sarà diretto verso " Nearly Zero-Energy buildings”.".
I materiali utilizzati saranno ecocompatibili e riciclabili e tecniche di costruzione rispetteranno e recuperare le tradizioni locali.
Gli spazi esterni saranno molto importanti: la terra sarà riservato ai filari di ulivi, vigneti (già esistenti) e alberi da frutto, al fine di mantenere una continuità e integrazione con l'area circostante.
2015 Obiettivo del progetto, visto il ruolo strategico assunto dal settore agroalimentare nell’economica globale  come fattore di sviluppo dei cambiamenti economico-sociali, è quello di fornire un modello cooperativo e di integrazione dei diversi fattori di produzione  ed interessi sociali che convergono sulla filiera agroalimentare , in grado di adattarsi alle molteplici diversità degli ambienti e popolazioni del mondo .
Il punto d’arrivo del progetto  è  la realizzazione di una Smart Farm , cioè una fattoria intelligente composta da  un sistema integrato che coinvolge tutti I fattori della produzione agricola,  che consegua attraverso l’applicazione di adeguati sistemi di coltivazione ecosostenibile  dei poderi e di  allevamento indirizzati al benessere dell’animale , la preservazione delle produzioni agricole specifiche e le tradizioni agro-alimentari del territorio offrendo al consumatore  prodotti agro-alimentari  di alta qualità a chilometro zero e a  prezzi competitivi.  
2015 Progettazione di un impianto di produzione di biometano liquido e compresso, come biocarburante avanzato per autotrazione, con recupero di CO2 nel processo di depurazione di biogas e valorizzazione dei residui del processo fermentativo
Produzione di energia da fonti rinnovabili a mezzo di sottoprodotti agricoli e reflui zootecnici sono una soluzione tecnologicamente matura da divulgare. I processi utilizzati sono la fermentazione, la depurazione e il trattamento del gas prodotto al fine di trasformarlo in un biocarburante avanzato, utilizzabile per autotrazione terrestre. 
Nel processo di upgrading, la separazione CH4, CO2 ci permette ulteriormente di valorizzare la CO2 prodotta.  
La trasformazione dei residui dei processi fermentativi in ammendante biologico per coltivazione pregiate, danno una soluzione definitiva all’eccesso di azoto nei terreni agricoli. 
2015 Progetto per la realizzazione di impianti atti alla differenziazione tra frazione gomme vulcanizzata, tela e filo acciaio per ottenere le seguenti materie prime/seconde:
- acciaio armonico da fondere
- tela compattata per formare un materiale isolante per l’edilizia
- de vulcanizzazione della gomma per eliminare lo zolfo e ottenere gomma da utilizzare per nuovi pneumatici.
2015 Progetto con l'obiettivo di promuovere e diffondere un’apparecchiatura di diagnostica e terapia per agopuntura intelligente, completa delle metodiche di applicazione e impiego.
2015 Progetto di ristrutturazione e adeguamento di appartamenti, case, edifici, blocchi di edifici e quartieri, con l’obiettivo di promuovere l’efficienza energetica e la riqualificazione. 
2015 Progettazione di un simulatore di guida da utilizzare nel campo educativo.
L’idea di "posizione di guida" include la progettazione e la realizzazione di una struttura di base del supporto; lo sviluppo di dispositivi di interfaccia uomo-macchina, dispositivi che devono seguire il più possibile la struttura effettiva di un'automobile; il design innovativo del controllo elettronico; lo sviluppo del software a scenari che riproducono vari ambienti caratterizzati da parametri personalizzabili atmosferico, meteorologiche e di guida su strada; lo sviluppo di software specificamente dedicato alla guida nell'applicazione del nostro traffico.
Prevede di ristrutturare e riattivare un impianto industriale per la trasformazione della biomassa in liquido.
Utilizzando una tecnologia termo-catalitica, vi è l'elaborazione continua dei materiali organici in idrocarburi gassosi e liquidi utilizzabile sia per autotrazione che nei generatori per la produzione di energia elettrica.
I materiali utilizzati sono sostanze contenenti carbonio organico, in particolare digestato e biomasse di origine vegetale.
L'obiettivo finale del progetto è quello di dimostrare che è possibile sfruttare in modo efficiente dei rifiuti da produzione locale (agricola in questo caso), utilizzando una tecnologia autosufficiente dal punto di vista energetico e restituzione del materiale, convertito in carburante, a coloro che forniscono i rifiuti .
2011/2014 ll progetto prevede la creazione di una smart city.
Il progetto sarà costruito su terreni bonificati, dove in passato vi è stata una fabbrica che ha inquinato l'intera superficie.
Tutta la parte costruttiva del progetto sarà realizzato utilizzando le più innovative tecnologie rispettose dell'ambiente e di garantire la massima efficienza.
Logistica innovativa e collegamento al centro della città e servizi di pubblica utilità sono previsti, ad esempio, gli autobus elettrici, auto elettriche e biciclette.
Ci saranno posti auto con pensiline fotovoltaiche dotate di prese di corrente per ricaricare auto elettriche / biciclette.
L'utilizzo di energia elettrica sarà programmato per realizzare la città intelligente del futuro.
Verrà applicato:
- un sistema di gassificazione cippato che dà una produzione di energia termica ed elettrica;
- un sistema di recupero rifiuti organici che trasforma i rifiuti in gasolio / gas con una produzione di calore ed energia elettrica.
2014 Il progetto prevede di promuovere uno sviluppo equilibrato delle zone rurali, consentendo loro di sfruttare il loro capitale territoriale distintivo e quindi 'trasformare la diversità in forza.
2014 Progettazione di un modello agroalimentare innovativo ed ecosostenibile legato alla produzione della barbabietola da zucchero
2014 Progetto di cogenerazione a biomassa per ridurre l'immissione di CO2, per ridurre la quantità di nitrati nel terreno, per adottare nuovi sistemi di riscaldamento (teleriscaldamento) a scala urbana / regionale. Il campo di applicazione di questa proposta è lo sviluppo di una tecnologia efficiente adatta per convertire le biomasse di scarto in energia elettrica e termica trasformando detto materiale in gas di sintesi e inerti, con uscita a zero di inquinanti, con una dissociazione molecolare mediante elettro processo -thermal in ambiente privo di ossigeno.
2013/2014 Progetto con l'obiettivo di promuovere la realizzazione di un Polo Sanitario Integrato innovativo ed efficiente sotto il profilo della cura della salute e della persona (healthcare &amp; wellbeing), dotato di sistemi innovativi per la produzione e l’utilizzo di energia
2012/2014
 Ristrutturazione di una area edificata pre-esistente, con adozione di sistemi di efficientamento energetico e tecniche costruttive innovative
2012/2014
 l progetto si riferisce a molteplici soluzioni quali una smart city, in cui vi sono applicazioni di produzione energetica diffuse (fotovoltaico, geotermico, energia da rifiuti ecc.), oltre al recupero di un’area da rivalutare dal punto di vista urbanistico architettonico-ambientale. 
2012/2013
 Miglioramento dell'efficienza energetica ed ambientale nella realizzazione di un nuovo progetto riguardante la creazione di un polo logistico caratterizzato da edifici commerciali asserviti da una rete intelligente smart grid applicata ai sistemi energetici da fonti rinnovabili integrati e al sistema avanzato di gestione della logistica, da sistemi di illuminazione ad elevata efficienza energetica costituiti da super Leds (light emission diods).
2012/2013
 Progetto per un innovativo eco villaggio alimentato da
Fonti energetiche alternative.
</v>
      </c>
      <c r="GW2" s="24">
        <f>ads2_motivazioni_cs</f>
        <v>0</v>
      </c>
      <c r="GX2" s="24">
        <f>ads2_motivazioni_ep</f>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252</vt:i4>
      </vt:variant>
    </vt:vector>
  </HeadingPairs>
  <TitlesOfParts>
    <vt:vector size="259" baseType="lpstr">
      <vt:lpstr>ANAGRAFICA</vt:lpstr>
      <vt:lpstr>A. CURSUS STUDIORUM</vt:lpstr>
      <vt:lpstr>B. ESP. PROFESSIONALI</vt:lpstr>
      <vt:lpstr>C. ESP. VALUTAZIONE</vt:lpstr>
      <vt:lpstr>MOTIVAZIONI</vt:lpstr>
      <vt:lpstr>ELENCHI</vt:lpstr>
      <vt:lpstr>DATI</vt:lpstr>
      <vt:lpstr>ELENCHI!_Toc413678669</vt:lpstr>
      <vt:lpstr>ELENCHI!_Toc413678670</vt:lpstr>
      <vt:lpstr>ELENCHI!_Toc413678671</vt:lpstr>
      <vt:lpstr>ads1_motivazioni_cs</vt:lpstr>
      <vt:lpstr>ads1_motivazioni_ep</vt:lpstr>
      <vt:lpstr>ads1_principale</vt:lpstr>
      <vt:lpstr>ads1_secondaria</vt:lpstr>
      <vt:lpstr>ads1_terziaria</vt:lpstr>
      <vt:lpstr>ads2_motivazioni_cs</vt:lpstr>
      <vt:lpstr>ads2_motivazioni_ep</vt:lpstr>
      <vt:lpstr>ads2_principale</vt:lpstr>
      <vt:lpstr>ads2_secondaria</vt:lpstr>
      <vt:lpstr>ads2_terziaria</vt:lpstr>
      <vt:lpstr>AEROSPAZIO</vt:lpstr>
      <vt:lpstr>AGROALIMENTARE</vt:lpstr>
      <vt:lpstr>'A. CURSUS STUDIORUM'!Area_stampa</vt:lpstr>
      <vt:lpstr>ANAGRAFICA!Area_stampa</vt:lpstr>
      <vt:lpstr>'B. ESP. PROFESSIONALI'!Area_stampa</vt:lpstr>
      <vt:lpstr>'C. ESP. VALUTAZIONE'!Area_stampa</vt:lpstr>
      <vt:lpstr>MOTIVAZIONI!Area_stampa</vt:lpstr>
      <vt:lpstr>aree_specializzazione</vt:lpstr>
      <vt:lpstr>bando1_ambito</vt:lpstr>
      <vt:lpstr>bando1_anno</vt:lpstr>
      <vt:lpstr>bando1_descr</vt:lpstr>
      <vt:lpstr>bando1_ente</vt:lpstr>
      <vt:lpstr>bando1_inv_medio</vt:lpstr>
      <vt:lpstr>bando1_misura</vt:lpstr>
      <vt:lpstr>bando1_proj_val</vt:lpstr>
      <vt:lpstr>bando1_tema</vt:lpstr>
      <vt:lpstr>bando2_ambito</vt:lpstr>
      <vt:lpstr>bando2_anno</vt:lpstr>
      <vt:lpstr>bando2_descr</vt:lpstr>
      <vt:lpstr>bando2_ente</vt:lpstr>
      <vt:lpstr>bando2_inv_medio</vt:lpstr>
      <vt:lpstr>bando2_misura</vt:lpstr>
      <vt:lpstr>bando2_proj_val</vt:lpstr>
      <vt:lpstr>bando2_tema</vt:lpstr>
      <vt:lpstr>bando3_ambito</vt:lpstr>
      <vt:lpstr>bando3_anno</vt:lpstr>
      <vt:lpstr>bando3_descr</vt:lpstr>
      <vt:lpstr>bando3_ente</vt:lpstr>
      <vt:lpstr>bando3_inv_medio</vt:lpstr>
      <vt:lpstr>bando3_misura</vt:lpstr>
      <vt:lpstr>bando3_proj_val</vt:lpstr>
      <vt:lpstr>bando3_tema</vt:lpstr>
      <vt:lpstr>bgt_proj</vt:lpstr>
      <vt:lpstr>candidatura</vt:lpstr>
      <vt:lpstr>cap_domicilio</vt:lpstr>
      <vt:lpstr>cap_residenza</vt:lpstr>
      <vt:lpstr>cellulare</vt:lpstr>
      <vt:lpstr>codice_fiscale</vt:lpstr>
      <vt:lpstr>cognome</vt:lpstr>
      <vt:lpstr>COMPETITIVITÀ_IMPRESE</vt:lpstr>
      <vt:lpstr>comune_domicilio</vt:lpstr>
      <vt:lpstr>comune_nascita</vt:lpstr>
      <vt:lpstr>comune_residenza</vt:lpstr>
      <vt:lpstr>data_nascita</vt:lpstr>
      <vt:lpstr>dot_anno</vt:lpstr>
      <vt:lpstr>dot_presso</vt:lpstr>
      <vt:lpstr>dot_tema</vt:lpstr>
      <vt:lpstr>dot_titolo</vt:lpstr>
      <vt:lpstr>dot_voto</vt:lpstr>
      <vt:lpstr>ECOINDUSTRIA</vt:lpstr>
      <vt:lpstr>elenco_ambito</vt:lpstr>
      <vt:lpstr>elenco_ambito_attivita</vt:lpstr>
      <vt:lpstr>elenco_dim_tipo</vt:lpstr>
      <vt:lpstr>elenco_laurea</vt:lpstr>
      <vt:lpstr>elenco_lingue</vt:lpstr>
      <vt:lpstr>elenco_proj</vt:lpstr>
      <vt:lpstr>elenco_pubblic</vt:lpstr>
      <vt:lpstr>elenco_riferimento</vt:lpstr>
      <vt:lpstr>elenco_sesso</vt:lpstr>
      <vt:lpstr>elenco_tematica</vt:lpstr>
      <vt:lpstr>email</vt:lpstr>
      <vt:lpstr>ep1_ambito</vt:lpstr>
      <vt:lpstr>ep1_attivita</vt:lpstr>
      <vt:lpstr>ep1_comune</vt:lpstr>
      <vt:lpstr>ep1_denominazione</vt:lpstr>
      <vt:lpstr>ep1_dimensione</vt:lpstr>
      <vt:lpstr>ep1_fine</vt:lpstr>
      <vt:lpstr>ep1_inizio</vt:lpstr>
      <vt:lpstr>ep1_provincia</vt:lpstr>
      <vt:lpstr>ep1_resp</vt:lpstr>
      <vt:lpstr>ep1_rife</vt:lpstr>
      <vt:lpstr>ep1_settore</vt:lpstr>
      <vt:lpstr>ep10_ambito</vt:lpstr>
      <vt:lpstr>ep10_attivita</vt:lpstr>
      <vt:lpstr>ep10_comune</vt:lpstr>
      <vt:lpstr>ep10_denominazione</vt:lpstr>
      <vt:lpstr>ep10_dimensione</vt:lpstr>
      <vt:lpstr>ep10_fine</vt:lpstr>
      <vt:lpstr>ep10_inizio</vt:lpstr>
      <vt:lpstr>ep10_provincia</vt:lpstr>
      <vt:lpstr>ep10_resp</vt:lpstr>
      <vt:lpstr>ep10_rife</vt:lpstr>
      <vt:lpstr>ep10_settore</vt:lpstr>
      <vt:lpstr>ep2_ambito</vt:lpstr>
      <vt:lpstr>ep2_attivita</vt:lpstr>
      <vt:lpstr>ep2_comune</vt:lpstr>
      <vt:lpstr>ep2_denominazione</vt:lpstr>
      <vt:lpstr>ep2_dimensione</vt:lpstr>
      <vt:lpstr>ep2_fine</vt:lpstr>
      <vt:lpstr>ep2_inizio</vt:lpstr>
      <vt:lpstr>ep2_provincia</vt:lpstr>
      <vt:lpstr>ep2_resp</vt:lpstr>
      <vt:lpstr>ep2_rife</vt:lpstr>
      <vt:lpstr>ep2_settore</vt:lpstr>
      <vt:lpstr>ep3_ambito</vt:lpstr>
      <vt:lpstr>ep3_attivita</vt:lpstr>
      <vt:lpstr>ep3_comune</vt:lpstr>
      <vt:lpstr>ep3_denominazione</vt:lpstr>
      <vt:lpstr>ep3_dimensione</vt:lpstr>
      <vt:lpstr>ep3_fine</vt:lpstr>
      <vt:lpstr>ep3_inizio</vt:lpstr>
      <vt:lpstr>ep3_provincia</vt:lpstr>
      <vt:lpstr>ep3_resp</vt:lpstr>
      <vt:lpstr>ep3_rife</vt:lpstr>
      <vt:lpstr>ep3_settore</vt:lpstr>
      <vt:lpstr>ep4_ambito</vt:lpstr>
      <vt:lpstr>ep4_attivita</vt:lpstr>
      <vt:lpstr>ep4_comune</vt:lpstr>
      <vt:lpstr>ep4_denominazione</vt:lpstr>
      <vt:lpstr>ep4_dimensione</vt:lpstr>
      <vt:lpstr>ep4_fine</vt:lpstr>
      <vt:lpstr>ep4_inizio</vt:lpstr>
      <vt:lpstr>ep4_provincia</vt:lpstr>
      <vt:lpstr>ep4_resp</vt:lpstr>
      <vt:lpstr>ep4_rife</vt:lpstr>
      <vt:lpstr>ep4_settore</vt:lpstr>
      <vt:lpstr>ep5_ambito</vt:lpstr>
      <vt:lpstr>ep5_attivita</vt:lpstr>
      <vt:lpstr>ep5_comune</vt:lpstr>
      <vt:lpstr>ep5_denominazione</vt:lpstr>
      <vt:lpstr>ep5_dimensione</vt:lpstr>
      <vt:lpstr>ep5_fine</vt:lpstr>
      <vt:lpstr>ep5_inizio</vt:lpstr>
      <vt:lpstr>ep5_provincia</vt:lpstr>
      <vt:lpstr>ep5_resp</vt:lpstr>
      <vt:lpstr>ep5_rife</vt:lpstr>
      <vt:lpstr>ep5_settore</vt:lpstr>
      <vt:lpstr>ep6_ambito</vt:lpstr>
      <vt:lpstr>ep6_attivita</vt:lpstr>
      <vt:lpstr>ep6_comune</vt:lpstr>
      <vt:lpstr>ep6_denominazione</vt:lpstr>
      <vt:lpstr>ep6_dimensione</vt:lpstr>
      <vt:lpstr>ep6_fine</vt:lpstr>
      <vt:lpstr>ep6_inizio</vt:lpstr>
      <vt:lpstr>ep6_provincia</vt:lpstr>
      <vt:lpstr>ep6_resp</vt:lpstr>
      <vt:lpstr>ep6_rife</vt:lpstr>
      <vt:lpstr>ep6_settore</vt:lpstr>
      <vt:lpstr>ep7_ambito</vt:lpstr>
      <vt:lpstr>ep7_attivita</vt:lpstr>
      <vt:lpstr>ep7_comune</vt:lpstr>
      <vt:lpstr>ep7_denominazione</vt:lpstr>
      <vt:lpstr>ep7_dimensione</vt:lpstr>
      <vt:lpstr>ep7_fine</vt:lpstr>
      <vt:lpstr>ep7_inizio</vt:lpstr>
      <vt:lpstr>ep7_provincia</vt:lpstr>
      <vt:lpstr>ep7_resp</vt:lpstr>
      <vt:lpstr>ep7_rife</vt:lpstr>
      <vt:lpstr>ep7_settore</vt:lpstr>
      <vt:lpstr>ep8_ambito</vt:lpstr>
      <vt:lpstr>ep8_attivita</vt:lpstr>
      <vt:lpstr>ep8_comune</vt:lpstr>
      <vt:lpstr>ep8_denominazione</vt:lpstr>
      <vt:lpstr>ep8_dimensione</vt:lpstr>
      <vt:lpstr>ep8_fine</vt:lpstr>
      <vt:lpstr>ep8_inizio</vt:lpstr>
      <vt:lpstr>ep8_provincia</vt:lpstr>
      <vt:lpstr>ep8_resp</vt:lpstr>
      <vt:lpstr>ep8_rife</vt:lpstr>
      <vt:lpstr>ep8_settore</vt:lpstr>
      <vt:lpstr>ep9_ambito</vt:lpstr>
      <vt:lpstr>ep9_attivita</vt:lpstr>
      <vt:lpstr>ep9_comune</vt:lpstr>
      <vt:lpstr>ep9_denominazione</vt:lpstr>
      <vt:lpstr>ep9_dimensione</vt:lpstr>
      <vt:lpstr>ep9_fine</vt:lpstr>
      <vt:lpstr>ep9_inizio</vt:lpstr>
      <vt:lpstr>ep9_provincia</vt:lpstr>
      <vt:lpstr>ep9_resp</vt:lpstr>
      <vt:lpstr>ep9_rife</vt:lpstr>
      <vt:lpstr>ep9_settore</vt:lpstr>
      <vt:lpstr>fax</vt:lpstr>
      <vt:lpstr>GESTIONE_AZIENDALE</vt:lpstr>
      <vt:lpstr>indirizzo_domicilio</vt:lpstr>
      <vt:lpstr>indirizzo_residenza</vt:lpstr>
      <vt:lpstr>INDUSTRIA_DELLA_SALUTE</vt:lpstr>
      <vt:lpstr>INDUSTRIE_CREATIVE_E_CULTURALI</vt:lpstr>
      <vt:lpstr>intestatario_partita_iva</vt:lpstr>
      <vt:lpstr>istruzioni_bianco</vt:lpstr>
      <vt:lpstr>istruzioni_giallo</vt:lpstr>
      <vt:lpstr>istruzioni_rosso</vt:lpstr>
      <vt:lpstr>istruzioni_verde</vt:lpstr>
      <vt:lpstr>l1_anno</vt:lpstr>
      <vt:lpstr>l1_presso</vt:lpstr>
      <vt:lpstr>l1_tema</vt:lpstr>
      <vt:lpstr>l1_tipo</vt:lpstr>
      <vt:lpstr>l1_titolo</vt:lpstr>
      <vt:lpstr>l1_voto</vt:lpstr>
      <vt:lpstr>l11_anno</vt:lpstr>
      <vt:lpstr>l11_presso</vt:lpstr>
      <vt:lpstr>l11_tema</vt:lpstr>
      <vt:lpstr>l11_titolo</vt:lpstr>
      <vt:lpstr>l2_anno</vt:lpstr>
      <vt:lpstr>l2_presso</vt:lpstr>
      <vt:lpstr>l2_tema</vt:lpstr>
      <vt:lpstr>l2_tipo</vt:lpstr>
      <vt:lpstr>l2_titolo</vt:lpstr>
      <vt:lpstr>l2_voto</vt:lpstr>
      <vt:lpstr>l21_anno</vt:lpstr>
      <vt:lpstr>l21_presso</vt:lpstr>
      <vt:lpstr>l21_tema</vt:lpstr>
      <vt:lpstr>l21_titolo</vt:lpstr>
      <vt:lpstr>lingua_madre</vt:lpstr>
      <vt:lpstr>lingua1</vt:lpstr>
      <vt:lpstr>lingua1_livello</vt:lpstr>
      <vt:lpstr>lingua2</vt:lpstr>
      <vt:lpstr>lingua2_livello</vt:lpstr>
      <vt:lpstr>lingua3</vt:lpstr>
      <vt:lpstr>lingua3_livello</vt:lpstr>
      <vt:lpstr>livello_proj</vt:lpstr>
      <vt:lpstr>m2l_anno</vt:lpstr>
      <vt:lpstr>m2l_presso</vt:lpstr>
      <vt:lpstr>m2l_tema</vt:lpstr>
      <vt:lpstr>m2l_titolo</vt:lpstr>
      <vt:lpstr>m2l_voto</vt:lpstr>
      <vt:lpstr>Macroaree</vt:lpstr>
      <vt:lpstr>MANIFATTURIERO_AVANZATO</vt:lpstr>
      <vt:lpstr>MOBILITÀ_SOSTENIBILE</vt:lpstr>
      <vt:lpstr>nome</vt:lpstr>
      <vt:lpstr>partita_iva</vt:lpstr>
      <vt:lpstr>partner_proj</vt:lpstr>
      <vt:lpstr>pec</vt:lpstr>
      <vt:lpstr>provincia_domicilio</vt:lpstr>
      <vt:lpstr>provincia_nascita</vt:lpstr>
      <vt:lpstr>provincia_residenza</vt:lpstr>
      <vt:lpstr>ruolo_proj</vt:lpstr>
      <vt:lpstr>sesso</vt:lpstr>
      <vt:lpstr>SMART_CITIES_AND_COMMUNITIES</vt:lpstr>
      <vt:lpstr>spec_principale</vt:lpstr>
      <vt:lpstr>spec_secondaria</vt:lpstr>
      <vt:lpstr>stato_nascita</vt:lpstr>
      <vt:lpstr>TECNOLOGIE_DIGITALI_E_CIBERNETICHE</vt:lpstr>
      <vt:lpstr>TECNOLOGIE_INDUSTRIALI_ABILITANTI</vt:lpstr>
      <vt:lpstr>telefono</vt:lpstr>
      <vt:lpstr>tempo_proj</vt:lpstr>
      <vt:lpstr>'A. CURSUS STUDIORUM'!Titoli_stampa</vt:lpstr>
      <vt:lpstr>'B. ESP. PROFESSIONALI'!Titoli_stampa</vt:lpstr>
      <vt:lpstr>'C. ESP. VALUTAZIONE'!Titoli_stampa</vt:lpstr>
      <vt:lpstr>MOTIVAZIONI!Titoli_stampa</vt:lpstr>
    </vt:vector>
  </TitlesOfParts>
  <Company>Cestec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A4. CV standardizzato</dc:title>
  <dc:subject>Avviso esperti VT</dc:subject>
  <dc:creator>Finlombarda S.p.A.</dc:creator>
  <cp:lastModifiedBy>Angela Punzi Regina</cp:lastModifiedBy>
  <cp:lastPrinted>2015-03-19T11:18:15Z</cp:lastPrinted>
  <dcterms:created xsi:type="dcterms:W3CDTF">2015-03-10T11:30:22Z</dcterms:created>
  <dcterms:modified xsi:type="dcterms:W3CDTF">2020-04-29T15:48:00Z</dcterms:modified>
  <cp:contentStatus>Finale</cp:contentStatus>
</cp:coreProperties>
</file>